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476" windowHeight="94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<sst xmlns="http://schemas.openxmlformats.org/spreadsheetml/2006/main" count="754" uniqueCount="347">
  <si>
    <t xml:space="preserve">   </t>
  </si>
  <si>
    <t xml:space="preserve">                </t>
  </si>
  <si>
    <t xml:space="preserve">        </t>
  </si>
  <si>
    <t>Speed</t>
  </si>
  <si>
    <t>Distance</t>
  </si>
  <si>
    <t>Points</t>
  </si>
  <si>
    <t xml:space="preserve">ID </t>
  </si>
  <si>
    <t xml:space="preserve">Name            </t>
  </si>
  <si>
    <t xml:space="preserve">Glider  </t>
  </si>
  <si>
    <t>Hndcp</t>
  </si>
  <si>
    <t>Actual</t>
  </si>
  <si>
    <t xml:space="preserve">Macys, Robert       </t>
  </si>
  <si>
    <t xml:space="preserve">Akerley, Mark       </t>
  </si>
  <si>
    <t xml:space="preserve">Kilian, Herb        </t>
  </si>
  <si>
    <t xml:space="preserve">LS-8-15   </t>
  </si>
  <si>
    <t xml:space="preserve">Borycki, Marek      </t>
  </si>
  <si>
    <t>Task</t>
  </si>
  <si>
    <t>Ridenour, Neal</t>
  </si>
  <si>
    <t>Time</t>
  </si>
  <si>
    <t>Hr</t>
  </si>
  <si>
    <t>Min</t>
  </si>
  <si>
    <t>Sec</t>
  </si>
  <si>
    <t xml:space="preserve">Distance points are 600+ dist/longer finisher dist + 25 airport bonus, but no more than 1000. </t>
  </si>
  <si>
    <t>ASW24</t>
  </si>
  <si>
    <t>Hcp</t>
  </si>
  <si>
    <t>DeRosa, John</t>
  </si>
  <si>
    <t xml:space="preserve">Cochrane, John </t>
  </si>
  <si>
    <t>CUMULATIVE SCORES</t>
  </si>
  <si>
    <t>Spitz, Bob</t>
  </si>
  <si>
    <t>Score</t>
  </si>
  <si>
    <t>#flights</t>
  </si>
  <si>
    <t>Konrath, Ray</t>
  </si>
  <si>
    <t>Dziedzic, Jan</t>
  </si>
  <si>
    <t>Norton, Robert</t>
  </si>
  <si>
    <t>Molidor, Gerry</t>
  </si>
  <si>
    <t>Weck, Geoff</t>
  </si>
  <si>
    <t>Molidor III, Gerry</t>
  </si>
  <si>
    <t>Ratajewski, Dariusz</t>
  </si>
  <si>
    <t>2012 NISC Scoresheet</t>
  </si>
  <si>
    <t>Ridneour, Neal</t>
  </si>
  <si>
    <t>Molidor, Gerry III</t>
  </si>
  <si>
    <t>Macys, Bob</t>
  </si>
  <si>
    <t>Declared</t>
  </si>
  <si>
    <t xml:space="preserve">Note: points are based on distance/(time+20 minutes) as per 2012 rules,  and include a 10% bonus for declared task. </t>
  </si>
  <si>
    <t>ASW27</t>
  </si>
  <si>
    <t>Ventus 2B</t>
  </si>
  <si>
    <t>LS3A</t>
  </si>
  <si>
    <t>20,74,68,37,54</t>
  </si>
  <si>
    <t>26,70,45,15,1,52,13,65</t>
  </si>
  <si>
    <t>26,70,37,52,65</t>
  </si>
  <si>
    <t>73,77,2,23,73,42,71</t>
  </si>
  <si>
    <t>23,77,66,4,73</t>
  </si>
  <si>
    <t>Hcp Speed</t>
  </si>
  <si>
    <t>with 20 min</t>
  </si>
  <si>
    <t>finish at 1201 feet MSL -- min is 1500'</t>
  </si>
  <si>
    <t>Dist</t>
  </si>
  <si>
    <t>Complete</t>
  </si>
  <si>
    <t>Task?</t>
  </si>
  <si>
    <t xml:space="preserve">Calculation </t>
  </si>
  <si>
    <t>Details</t>
  </si>
  <si>
    <t>Boricky, Marek</t>
  </si>
  <si>
    <t>Kilian, Herb</t>
  </si>
  <si>
    <t>Shakman, Michael</t>
  </si>
  <si>
    <t>52,83,65,13,76</t>
  </si>
  <si>
    <t>52,1,83,65,21,76,13</t>
  </si>
  <si>
    <t>SZD55</t>
  </si>
  <si>
    <t>LS8-15</t>
  </si>
  <si>
    <t>83,65,21,76,13</t>
  </si>
  <si>
    <t>ASG29-15</t>
  </si>
  <si>
    <t>83,21,76,83</t>
  </si>
  <si>
    <t>15,37,80,55,53</t>
  </si>
  <si>
    <t>21,92,2,77,42,3,23,2</t>
  </si>
  <si>
    <t>62,74,37</t>
  </si>
  <si>
    <t>and task</t>
  </si>
  <si>
    <t>penalty</t>
  </si>
  <si>
    <t>remarks</t>
  </si>
  <si>
    <t xml:space="preserve">Finish 1421' </t>
  </si>
  <si>
    <t>65,21,92,2,65,20,26,44,37</t>
  </si>
  <si>
    <t>Start 4533'</t>
  </si>
  <si>
    <t>21,84,92,26</t>
  </si>
  <si>
    <t>Elsen, Hubert</t>
  </si>
  <si>
    <t>2,92,20,15</t>
  </si>
  <si>
    <t>Missed morris and dwight  -- penalty is bigger than extra distance. 1.15 miles from classic -- 38 pt penalty</t>
  </si>
  <si>
    <t>DeRosa John</t>
  </si>
  <si>
    <t>DG101G</t>
  </si>
  <si>
    <t>2,21,77,61,3,90,71</t>
  </si>
  <si>
    <t>Airspace</t>
  </si>
  <si>
    <t>PW5</t>
  </si>
  <si>
    <t>20,2,9,92</t>
  </si>
  <si>
    <t>Kraus, Mike</t>
  </si>
  <si>
    <t>DG300</t>
  </si>
  <si>
    <t>Finish 1488'</t>
  </si>
  <si>
    <t>9,91,36,46,6,90</t>
  </si>
  <si>
    <t>Imhoff, Corky</t>
  </si>
  <si>
    <t>92,2,23,20,65</t>
  </si>
  <si>
    <t>Finish 1389'</t>
  </si>
  <si>
    <t>9,83,92</t>
  </si>
  <si>
    <t>Bresson (20) sweedler (15) woodlake (`15) 3 hour TAT</t>
  </si>
  <si>
    <t>Bresson (20) sweedler (15) woodlake (`15) 3 hour TAT, landout cushing</t>
  </si>
  <si>
    <t>meadow, woodlake, dekalb MAT 2.5 hrs</t>
  </si>
  <si>
    <t>SZD 55</t>
  </si>
  <si>
    <t>46,2,1,52,65</t>
  </si>
  <si>
    <t>Il valley, Hinckley 2.5 hour MAT</t>
  </si>
  <si>
    <t>60,92,9,13,83,52,76</t>
  </si>
  <si>
    <t>Lowell, woodlake 3 hour MAT</t>
  </si>
  <si>
    <t>60,92,9</t>
  </si>
  <si>
    <t>46,83,60,37</t>
  </si>
  <si>
    <t>Il valley, sweedler, lowell, gtr kankakee 2.5 hour mat</t>
  </si>
  <si>
    <t>2,23,21,20,26</t>
  </si>
  <si>
    <t>23,2,73,71,23</t>
  </si>
  <si>
    <t>23,71,7,2,90</t>
  </si>
  <si>
    <t>60,92,2,13,83</t>
  </si>
  <si>
    <t>60,92,2,92,83,13,76</t>
  </si>
  <si>
    <t>ASG29-18</t>
  </si>
  <si>
    <t>Lowell, woodlake 3 hour MAT; start 2.13 miles = 25+26 point penalty</t>
  </si>
  <si>
    <t>Ventus2B</t>
  </si>
  <si>
    <t>Lowell, woodlake 3 hour MAT. Actual time 2:59:10 but 3 hr mat</t>
  </si>
  <si>
    <t>63,92,23</t>
  </si>
  <si>
    <t>55,84,1,52</t>
  </si>
  <si>
    <t>Ziebinski, Jacek</t>
  </si>
  <si>
    <t>PIK 20</t>
  </si>
  <si>
    <t>26,78,92,2</t>
  </si>
  <si>
    <t>83,63,11,60,37,11,76,13</t>
  </si>
  <si>
    <t>63,60,50,55,60,76,37,52,76,13</t>
  </si>
  <si>
    <t>63,60,50,55,60,76,79,83,52,76,13</t>
  </si>
  <si>
    <t>63,60,37,76,52,83,37,52,76,13,65</t>
  </si>
  <si>
    <t>Finish 1477'</t>
  </si>
  <si>
    <t>33,7,10,25,4,91,46,36,23</t>
  </si>
  <si>
    <t>23,33</t>
  </si>
  <si>
    <t>LS3</t>
  </si>
  <si>
    <t>26,70,45,60</t>
  </si>
  <si>
    <t>Pontiac, Lowell, 3 hour mat</t>
  </si>
  <si>
    <t>55,84,70,26,20</t>
  </si>
  <si>
    <t xml:space="preserve">kentland, thacker, cgc, 3 hr mat. </t>
  </si>
  <si>
    <t>Kentland, Thacker, 3 hr mat, start 2.59 miles from cgc</t>
  </si>
  <si>
    <t xml:space="preserve">same, altitude penalty instead </t>
  </si>
  <si>
    <t xml:space="preserve">DeRosa, John </t>
  </si>
  <si>
    <t>no hinckely turnpoint</t>
  </si>
  <si>
    <t>hinckey turnpoint with penalty</t>
  </si>
  <si>
    <t>22,49,10,4,91,2</t>
  </si>
  <si>
    <t>22,49,10,4,91</t>
  </si>
  <si>
    <t>74,76,1,19,45,75,52,53</t>
  </si>
  <si>
    <t>1,65,72,46,9</t>
  </si>
  <si>
    <t>Dziedzic,Jan</t>
  </si>
  <si>
    <t>DuoDiscus</t>
  </si>
  <si>
    <t>11,60,55,79</t>
  </si>
  <si>
    <t>79,20,21,65,1,76</t>
  </si>
  <si>
    <t>79,20,21,65</t>
  </si>
  <si>
    <t>74,76,52,83,15,79,63,31,76,13</t>
  </si>
  <si>
    <t>finish 1298' MSL</t>
  </si>
  <si>
    <t>76,65,78,26,1,52,13</t>
  </si>
  <si>
    <t>23,42,71,53,16,9,24,1,83,76,21</t>
  </si>
  <si>
    <t>23,42,71,53,16,9,24</t>
  </si>
  <si>
    <t>finish at cgc</t>
  </si>
  <si>
    <t>23,42,92,21,20</t>
  </si>
  <si>
    <t>plus sweedler -riley - cushing tour. 677.5 km!</t>
  </si>
  <si>
    <t>71,7,10,25,42,23,3,33,22,71</t>
  </si>
  <si>
    <t>33,27,49,7,61,77,2,23,71</t>
  </si>
  <si>
    <t>23,77,2,92</t>
  </si>
  <si>
    <t>5,23,71,7,67,23,1,83,11,63,83</t>
  </si>
  <si>
    <t>5,23,7,67,8,23</t>
  </si>
  <si>
    <t>5.23,71,7,23,1,83</t>
  </si>
  <si>
    <t>13,76,23,73,42,71,7,23</t>
  </si>
  <si>
    <t>77,64</t>
  </si>
  <si>
    <t>ASW28</t>
  </si>
  <si>
    <t>22,7</t>
  </si>
  <si>
    <t>76,92,2,21,52,63,83</t>
  </si>
  <si>
    <t>76,2,23,92,21,52,83</t>
  </si>
  <si>
    <t>Coulda woulda shoulda department… since we finished undertime I was curious what the speeds would have been using our actual times on course. This does not cont, just FYI</t>
  </si>
  <si>
    <t>Wallis, Ron</t>
  </si>
  <si>
    <t>23,73,90,92,1,21,18,1,83,65</t>
  </si>
  <si>
    <t>23,73,22,23,92,21,72,78,21,76,13</t>
  </si>
  <si>
    <t>23,3,73,23,76,52,83</t>
  </si>
  <si>
    <t>start penalty</t>
  </si>
  <si>
    <t>23,73,92,65,1,52,13</t>
  </si>
  <si>
    <t>Duo</t>
  </si>
  <si>
    <t>2,23,92,21,1,18,76</t>
  </si>
  <si>
    <t>23,2,6,65,76,13</t>
  </si>
  <si>
    <t>92,21,65,92,21,65</t>
  </si>
  <si>
    <t>23,92,21,1,51,65</t>
  </si>
  <si>
    <t>Cochrane, John</t>
  </si>
  <si>
    <t>55,58,1,65</t>
  </si>
  <si>
    <t>55,58</t>
  </si>
  <si>
    <t>55,50,58,37,79,55</t>
  </si>
  <si>
    <t>55,50,1,54,37</t>
  </si>
  <si>
    <t>65,92,21,65,1,53,65</t>
  </si>
  <si>
    <t>37,79,55</t>
  </si>
  <si>
    <t>Pay attention to the start height Jan!</t>
  </si>
  <si>
    <t>My best effort at a legal start</t>
  </si>
  <si>
    <t>Scored as declared task</t>
  </si>
  <si>
    <t>21,92,1,65,21</t>
  </si>
  <si>
    <t>declared task is 3 hours</t>
  </si>
  <si>
    <t>55,50</t>
  </si>
  <si>
    <t>ASW27      1</t>
  </si>
  <si>
    <t>70,71,90,9,2,76,31,52</t>
  </si>
  <si>
    <t>70,71,51,78,70,65,76,83</t>
  </si>
  <si>
    <t>ASG29-18   1</t>
  </si>
  <si>
    <t>70,71,43,23,76,52,83</t>
  </si>
  <si>
    <t>Zebinski, Jacek</t>
  </si>
  <si>
    <t>70,71</t>
  </si>
  <si>
    <t>25,30,24</t>
  </si>
  <si>
    <t>ASW24      1</t>
  </si>
  <si>
    <t>ASW24      0</t>
  </si>
  <si>
    <t>71,7,10,25,4,77,23,73</t>
  </si>
  <si>
    <t xml:space="preserve">LS8-15     </t>
  </si>
  <si>
    <t xml:space="preserve">PIK20      </t>
  </si>
  <si>
    <t xml:space="preserve">LS3        </t>
  </si>
  <si>
    <t xml:space="preserve">TAT </t>
  </si>
  <si>
    <t>71,7,49,27</t>
  </si>
  <si>
    <t>DG100</t>
  </si>
  <si>
    <t>70,82</t>
  </si>
  <si>
    <t>26,70,78,26,70</t>
  </si>
  <si>
    <t>52,76,2</t>
  </si>
  <si>
    <t>Imhoff. Corky</t>
  </si>
  <si>
    <t>70.92,71,73,23,2</t>
  </si>
  <si>
    <t>best without start penalty</t>
  </si>
  <si>
    <t>70,71,23,2,1,26,20,65</t>
  </si>
  <si>
    <t>Akerley, Mark</t>
  </si>
  <si>
    <t xml:space="preserve">Morinec, John </t>
  </si>
  <si>
    <t>60,84,80,54,92,90,43,92</t>
  </si>
  <si>
    <t>60,37,84,70,76,13,1,92,90</t>
  </si>
  <si>
    <t>60,37,84,70,76,13</t>
  </si>
  <si>
    <t>Discus CS</t>
  </si>
  <si>
    <t>54,37,55,1,92,21,26,1,52</t>
  </si>
  <si>
    <t>52,83,60,37,45,83</t>
  </si>
  <si>
    <t>start too high</t>
  </si>
  <si>
    <t>best no-penalty start</t>
  </si>
  <si>
    <t>finish low</t>
  </si>
  <si>
    <t>outside start cylinder(25), low finish (6)</t>
  </si>
  <si>
    <t>78,21,92,19,83,76,26,1,52,13</t>
  </si>
  <si>
    <t>78,70,65,76,23,92,21,72,70,76,13</t>
  </si>
  <si>
    <t>78,92,2,52,83,26</t>
  </si>
  <si>
    <t>82,78,65,76,52,1,65,13,76,52,13</t>
  </si>
  <si>
    <t>78,92,44,26,13,76,65,26,76,65</t>
  </si>
  <si>
    <t>Ridenour, Ron</t>
  </si>
  <si>
    <t>Nimbus 3 22.9</t>
  </si>
  <si>
    <t>Low at finish</t>
  </si>
  <si>
    <t>My best effort to find earlier start</t>
  </si>
  <si>
    <t>Above 4500 Two minutes before start</t>
  </si>
  <si>
    <t>84,92,7,43,51,70,82,76</t>
  </si>
  <si>
    <t>84,92,23,76,13</t>
  </si>
  <si>
    <t>84,92,23,71,7,90,72,70</t>
  </si>
  <si>
    <t>PIK20</t>
  </si>
  <si>
    <t>84,92,1,54</t>
  </si>
  <si>
    <t>70,84,72,2,23,73,42,71,73,76,13,20</t>
  </si>
  <si>
    <t>84,92,23,73,90,92,76,13,65</t>
  </si>
  <si>
    <t>84,92,2,13</t>
  </si>
  <si>
    <t>Discus</t>
  </si>
  <si>
    <t>54,28</t>
  </si>
  <si>
    <t>300k declared triangle</t>
  </si>
  <si>
    <t>26,70,72,92,2,23</t>
  </si>
  <si>
    <t>26,84,70,20,13</t>
  </si>
  <si>
    <t>Nimbus3</t>
  </si>
  <si>
    <t>70,92,20,26,76,65,52,76,65,52</t>
  </si>
  <si>
    <t>23,20,26,70,1,52,76</t>
  </si>
  <si>
    <t>declared</t>
  </si>
  <si>
    <t>Anonymous</t>
  </si>
  <si>
    <t>ASH26E</t>
  </si>
  <si>
    <t>82,84,2</t>
  </si>
  <si>
    <t>Missed thacker TP by 0.71 mi</t>
  </si>
  <si>
    <t>start 0.9 miles outside circle</t>
  </si>
  <si>
    <t>78,65,13,2,21,78,70,13,76</t>
  </si>
  <si>
    <t>84,72,51,92,2,7,71,2</t>
  </si>
  <si>
    <t>63,20,90,13,65,52</t>
  </si>
  <si>
    <t>63,20</t>
  </si>
  <si>
    <t>63,20,90,92,92&gt;1</t>
  </si>
  <si>
    <t>MAT 63,20,90,3 hours</t>
  </si>
  <si>
    <t>63,83,20,65</t>
  </si>
  <si>
    <t>73,2,90</t>
  </si>
  <si>
    <t>FP</t>
  </si>
  <si>
    <t>Ridenor, Ron</t>
  </si>
  <si>
    <t>Rideonur, Neal</t>
  </si>
  <si>
    <t>MD</t>
  </si>
  <si>
    <t>26,23,20,26,92,53,65,76,83,52</t>
  </si>
  <si>
    <t>26,23,65,45,53,13,76,1,26</t>
  </si>
  <si>
    <t>26,23,65,45,53,13,76</t>
  </si>
  <si>
    <t>92,65,1,13,76,1,13,76,52</t>
  </si>
  <si>
    <t>65,21,1,83,45,65</t>
  </si>
  <si>
    <t>27,22</t>
  </si>
  <si>
    <t>anonymous</t>
  </si>
  <si>
    <t>7,8,57,22</t>
  </si>
  <si>
    <t>John DeRosa</t>
  </si>
  <si>
    <t>27,57,7,71</t>
  </si>
  <si>
    <t>MAT 27, 2 hrs</t>
  </si>
  <si>
    <t>ASH26</t>
  </si>
  <si>
    <t>40,29,48,81</t>
  </si>
  <si>
    <t>26,23,65,19,52,13</t>
  </si>
  <si>
    <t>MAT  26, 23, 3 hrs</t>
  </si>
  <si>
    <t>MAT  26, 23, 2.5 hrs</t>
  </si>
  <si>
    <t>26,23,2,92,21,26,45,53</t>
  </si>
  <si>
    <t>26,20,92,52</t>
  </si>
  <si>
    <t>Neubeck, Michael</t>
  </si>
  <si>
    <t>83,63,1,65,90,92,19</t>
  </si>
  <si>
    <t>90,15,54,37,92,2</t>
  </si>
  <si>
    <t>77,9,90,92,23,2,90</t>
  </si>
  <si>
    <t>Shakman, Mike</t>
  </si>
  <si>
    <t>23,20,76,52</t>
  </si>
  <si>
    <t>23,2,92,65</t>
  </si>
  <si>
    <t>23,20,13,76,52,13</t>
  </si>
  <si>
    <t>13,92,76,1,52,65,1,52,13</t>
  </si>
  <si>
    <t xml:space="preserve">De Rosa, John </t>
  </si>
  <si>
    <t>33,35,27,89,3,23</t>
  </si>
  <si>
    <t>23,71,21,19,15,37,1,13,76</t>
  </si>
  <si>
    <t>37,92,65,1,83,52,76,65</t>
  </si>
  <si>
    <t>37,92,65,54,52</t>
  </si>
  <si>
    <t>ASG29</t>
  </si>
  <si>
    <t>92,54,37,54,15,1,83,13,76,52</t>
  </si>
  <si>
    <t>Hubert Elsen</t>
  </si>
  <si>
    <t>2,21,26</t>
  </si>
  <si>
    <t>6,1,21</t>
  </si>
  <si>
    <t>52,1,65</t>
  </si>
  <si>
    <t>Distance points only, &lt; 50 miles</t>
  </si>
  <si>
    <t>15,76,65,13,52,1,65</t>
  </si>
  <si>
    <t>Landout at cushing, scored CGC passage as finish</t>
  </si>
  <si>
    <t>LS8-18</t>
  </si>
  <si>
    <t>63,65,1,52,65</t>
  </si>
  <si>
    <t>83,52,76,65</t>
  </si>
  <si>
    <t>Distance points only, &lt; 50 mi</t>
  </si>
  <si>
    <t>63,31,52,13,76,1,83,76,65,83</t>
  </si>
  <si>
    <t>finish 1463</t>
  </si>
  <si>
    <t>63,31,52,13,76,1,83,76,65</t>
  </si>
  <si>
    <t>65,1,52,1,65,52,1,65</t>
  </si>
  <si>
    <t>Scored without 2 hour minimum time</t>
  </si>
  <si>
    <t>Scored with 2 hour minimum</t>
  </si>
  <si>
    <t>52,1,65,52,1,65</t>
  </si>
  <si>
    <t>Just 2x boomarang,  without 2 hour minimum time</t>
  </si>
  <si>
    <t>Finish penalty</t>
  </si>
  <si>
    <t>#1000</t>
  </si>
  <si>
    <t>Kilian , Herb</t>
  </si>
  <si>
    <t>36,2,52,58,65</t>
  </si>
  <si>
    <t>36,2,13,37,65</t>
  </si>
  <si>
    <t>65,36,18,21,1,83,63</t>
  </si>
  <si>
    <t>36,2,65,19,83,52,65</t>
  </si>
  <si>
    <t>65,92,2,52,65</t>
  </si>
  <si>
    <t>65,83,20,46</t>
  </si>
  <si>
    <t>65,83,20,65,1,83,52</t>
  </si>
  <si>
    <t>7,71,42,23</t>
  </si>
  <si>
    <t>LS3-a</t>
  </si>
  <si>
    <t>7,71,42</t>
  </si>
  <si>
    <t>Without Dekalb TP</t>
  </si>
  <si>
    <t>Missed dekalb TP by 0.38 mii</t>
  </si>
  <si>
    <t>71,22,73</t>
  </si>
  <si>
    <t>23,2,21,20</t>
  </si>
  <si>
    <t>23,2,20,21</t>
  </si>
  <si>
    <t>missed last tp</t>
  </si>
  <si>
    <t>26,20,21,20</t>
  </si>
  <si>
    <t>13,76,21,20,26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</si>
</sst>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F800]dddd\,\ mmmm\ dd\,\ yyyy"/>
    <numFmt numFmtId="171" formatCode="[$-409]mmmm\ d\,\ yyyy;@"/>
    <numFmt numFmtId="172" formatCode="[$-409]d\-mmm;@"/>
    <numFmt numFmtId="17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Font="1" applyFill="1" applyAlignment="1">
      <alignment horizontal="left"/>
    </xf>
    <xf numFmtId="168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" fontId="0" fillId="0" borderId="0" xfId="0" applyNumberFormat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Border="1" applyAlignment="1">
      <alignment horizontal="left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34"/>
  <sheetViews>
    <sheetView tabSelected="1" zoomScale="70" zoomScaleNormal="70" zoomScalePageLayoutView="0" workbookViewId="0" topLeftCell="A182">
      <selection activeCell="AJ290" sqref="AJ290"/>
    </sheetView>
  </sheetViews>
  <sheetFormatPr defaultColWidth="9.140625" defaultRowHeight="15"/>
  <cols>
    <col min="1" max="1" width="8.28125" style="0" customWidth="1"/>
    <col min="2" max="2" width="8.57421875" style="0" customWidth="1"/>
    <col min="3" max="3" width="7.28125" style="0" customWidth="1"/>
    <col min="4" max="4" width="21.28125" style="0" customWidth="1"/>
    <col min="5" max="5" width="9.28125" style="0" customWidth="1"/>
    <col min="6" max="6" width="8.57421875" style="0" customWidth="1"/>
    <col min="7" max="7" width="8.140625" style="0" customWidth="1"/>
    <col min="8" max="8" width="7.57421875" style="0" customWidth="1"/>
    <col min="9" max="9" width="10.28125" style="0" customWidth="1"/>
    <col min="10" max="10" width="8.28125" style="0" customWidth="1"/>
    <col min="11" max="11" width="8.140625" style="0" customWidth="1"/>
    <col min="12" max="13" width="7.8515625" style="0" customWidth="1"/>
    <col min="14" max="14" width="7.00390625" style="0" customWidth="1"/>
    <col min="15" max="15" width="29.00390625" style="0" customWidth="1"/>
    <col min="19" max="19" width="12.140625" style="0" customWidth="1"/>
  </cols>
  <sheetData>
    <row r="1" ht="18">
      <c r="E1" s="1" t="s">
        <v>38</v>
      </c>
    </row>
    <row r="2" ht="18">
      <c r="A2" s="1"/>
    </row>
    <row r="3" spans="1:19" ht="14.25">
      <c r="A3" t="s">
        <v>43</v>
      </c>
      <c r="P3" t="s">
        <v>29</v>
      </c>
      <c r="Q3" t="s">
        <v>58</v>
      </c>
      <c r="S3" t="s">
        <v>59</v>
      </c>
    </row>
    <row r="4" ht="14.25">
      <c r="A4" t="s">
        <v>22</v>
      </c>
    </row>
    <row r="5" ht="14.25">
      <c r="S5" t="s">
        <v>52</v>
      </c>
    </row>
    <row r="6" spans="3:19" ht="14.25">
      <c r="C6" t="s">
        <v>0</v>
      </c>
      <c r="D6" t="s">
        <v>1</v>
      </c>
      <c r="E6" t="s">
        <v>2</v>
      </c>
      <c r="F6" t="s">
        <v>16</v>
      </c>
      <c r="H6" s="80" t="s">
        <v>3</v>
      </c>
      <c r="I6" s="80"/>
      <c r="J6" s="80" t="s">
        <v>4</v>
      </c>
      <c r="K6" s="80"/>
      <c r="L6" s="80" t="s">
        <v>18</v>
      </c>
      <c r="M6" s="80"/>
      <c r="N6" s="80"/>
      <c r="P6" t="s">
        <v>56</v>
      </c>
      <c r="Q6" t="s">
        <v>3</v>
      </c>
      <c r="R6" t="s">
        <v>55</v>
      </c>
      <c r="S6" t="s">
        <v>53</v>
      </c>
    </row>
    <row r="7" spans="1:21" ht="14.25">
      <c r="A7" s="6"/>
      <c r="B7" s="6" t="s">
        <v>5</v>
      </c>
      <c r="C7" s="6" t="s">
        <v>6</v>
      </c>
      <c r="D7" s="6" t="s">
        <v>7</v>
      </c>
      <c r="E7" s="6" t="s">
        <v>8</v>
      </c>
      <c r="F7" s="6" t="s">
        <v>42</v>
      </c>
      <c r="G7" s="6" t="s">
        <v>24</v>
      </c>
      <c r="H7" s="6" t="s">
        <v>24</v>
      </c>
      <c r="I7" s="6" t="s">
        <v>10</v>
      </c>
      <c r="J7" s="6" t="s">
        <v>9</v>
      </c>
      <c r="K7" s="6" t="s">
        <v>10</v>
      </c>
      <c r="L7" s="6" t="s">
        <v>19</v>
      </c>
      <c r="M7" s="6" t="s">
        <v>20</v>
      </c>
      <c r="N7" s="6" t="s">
        <v>21</v>
      </c>
      <c r="O7" s="6" t="s">
        <v>16</v>
      </c>
      <c r="P7" s="6" t="s">
        <v>57</v>
      </c>
      <c r="Q7" s="6" t="s">
        <v>5</v>
      </c>
      <c r="R7" s="6" t="s">
        <v>5</v>
      </c>
      <c r="S7" s="6" t="s">
        <v>73</v>
      </c>
      <c r="T7" s="6" t="s">
        <v>74</v>
      </c>
      <c r="U7" s="6" t="s">
        <v>75</v>
      </c>
    </row>
    <row r="8" spans="1:7" ht="14.25">
      <c r="A8" s="12">
        <v>41039</v>
      </c>
      <c r="G8" s="13"/>
    </row>
    <row r="9" spans="1:19" ht="14.25">
      <c r="A9" s="12"/>
      <c r="B9" s="3">
        <f aca="true" t="shared" si="0" ref="B9:B14">MAX(R9,P9*Q9)</f>
        <v>1000</v>
      </c>
      <c r="C9" s="2"/>
      <c r="D9" t="s">
        <v>13</v>
      </c>
      <c r="E9" t="s">
        <v>14</v>
      </c>
      <c r="F9" s="21">
        <v>0</v>
      </c>
      <c r="G9" s="14">
        <v>0.915</v>
      </c>
      <c r="H9" s="4">
        <f aca="true" t="shared" si="1" ref="H9:H14">+G9*I9</f>
        <v>51.49333876221498</v>
      </c>
      <c r="I9" s="4">
        <f aca="true" t="shared" si="2" ref="I9:I14">+K9/(L9+M9/60+N9/3600)</f>
        <v>56.27687296416938</v>
      </c>
      <c r="J9" s="4">
        <f aca="true" t="shared" si="3" ref="J9:J14">+G9*K9</f>
        <v>158.08455</v>
      </c>
      <c r="K9" s="4">
        <v>172.77</v>
      </c>
      <c r="L9" s="2">
        <v>3</v>
      </c>
      <c r="M9" s="2">
        <v>4</v>
      </c>
      <c r="N9" s="2">
        <v>12</v>
      </c>
      <c r="O9" t="s">
        <v>47</v>
      </c>
      <c r="P9" s="2">
        <v>1</v>
      </c>
      <c r="Q9" s="9">
        <f aca="true" t="shared" si="4" ref="Q9:Q14">S9/MAX(S$9:S$14)*1000</f>
        <v>1000</v>
      </c>
      <c r="R9" s="9">
        <f aca="true" t="shared" si="5" ref="R9:R14">J9/MAX(J$9:J$14)*600*(1+0.1*F9)+25</f>
        <v>625</v>
      </c>
      <c r="S9" s="23">
        <f aca="true" t="shared" si="6" ref="S9:S14">+K9/(L9+M9/60+M9/3600+1/3)*G9*(1+F9)</f>
        <v>46.48026625285854</v>
      </c>
    </row>
    <row r="10" spans="1:19" ht="14.25">
      <c r="A10" s="12"/>
      <c r="B10" s="3">
        <f t="shared" si="0"/>
        <v>905.962369326626</v>
      </c>
      <c r="C10" s="2"/>
      <c r="D10" t="s">
        <v>39</v>
      </c>
      <c r="E10" t="s">
        <v>44</v>
      </c>
      <c r="F10" s="21">
        <v>0</v>
      </c>
      <c r="G10" s="14">
        <v>0.88</v>
      </c>
      <c r="H10" s="4">
        <f t="shared" si="1"/>
        <v>48.08215548961424</v>
      </c>
      <c r="I10" s="4">
        <f t="shared" si="2"/>
        <v>54.63881305637982</v>
      </c>
      <c r="J10" s="4">
        <f t="shared" si="3"/>
        <v>112.52560000000001</v>
      </c>
      <c r="K10" s="4">
        <v>127.87</v>
      </c>
      <c r="L10" s="2">
        <v>2</v>
      </c>
      <c r="M10" s="2">
        <v>20</v>
      </c>
      <c r="N10" s="2">
        <v>25</v>
      </c>
      <c r="O10" t="s">
        <v>48</v>
      </c>
      <c r="P10" s="2">
        <v>1</v>
      </c>
      <c r="Q10" s="9">
        <f t="shared" si="4"/>
        <v>905.962369326626</v>
      </c>
      <c r="R10" s="9">
        <f t="shared" si="5"/>
        <v>452.083861136335</v>
      </c>
      <c r="S10" s="23">
        <f t="shared" si="6"/>
        <v>42.10937214137214</v>
      </c>
    </row>
    <row r="11" spans="1:19" ht="14.25">
      <c r="A11" s="12"/>
      <c r="B11" s="3">
        <f t="shared" si="0"/>
        <v>786.9099969204519</v>
      </c>
      <c r="C11" s="2"/>
      <c r="D11" t="s">
        <v>32</v>
      </c>
      <c r="E11" t="s">
        <v>23</v>
      </c>
      <c r="F11" s="21">
        <v>0</v>
      </c>
      <c r="G11" s="14">
        <v>0.94</v>
      </c>
      <c r="H11" s="4">
        <f t="shared" si="1"/>
        <v>40.38361235085163</v>
      </c>
      <c r="I11" s="4">
        <f t="shared" si="2"/>
        <v>42.961289734948544</v>
      </c>
      <c r="J11" s="4">
        <f t="shared" si="3"/>
        <v>123.1588</v>
      </c>
      <c r="K11" s="4">
        <v>131.02</v>
      </c>
      <c r="L11" s="2">
        <v>3</v>
      </c>
      <c r="M11" s="2">
        <v>2</v>
      </c>
      <c r="N11" s="2">
        <v>59</v>
      </c>
      <c r="O11" t="s">
        <v>70</v>
      </c>
      <c r="P11" s="2">
        <v>1</v>
      </c>
      <c r="Q11" s="9">
        <f t="shared" si="4"/>
        <v>786.9099969204519</v>
      </c>
      <c r="R11" s="9">
        <f t="shared" si="5"/>
        <v>492.44150519453035</v>
      </c>
      <c r="S11" s="23">
        <f t="shared" si="6"/>
        <v>36.5757861738987</v>
      </c>
    </row>
    <row r="12" spans="1:19" ht="14.25">
      <c r="A12" s="12"/>
      <c r="B12" s="3">
        <f t="shared" si="0"/>
        <v>764.8564324891297</v>
      </c>
      <c r="C12" s="2"/>
      <c r="D12" t="s">
        <v>35</v>
      </c>
      <c r="E12" t="s">
        <v>23</v>
      </c>
      <c r="F12" s="21">
        <v>0</v>
      </c>
      <c r="G12" s="14">
        <v>0.94</v>
      </c>
      <c r="H12" s="4">
        <f t="shared" si="1"/>
        <v>40.11345060893099</v>
      </c>
      <c r="I12" s="4">
        <f t="shared" si="2"/>
        <v>42.67388362652233</v>
      </c>
      <c r="J12" s="4">
        <f t="shared" si="3"/>
        <v>107.04719999999999</v>
      </c>
      <c r="K12" s="4">
        <v>113.88</v>
      </c>
      <c r="L12" s="2">
        <v>2</v>
      </c>
      <c r="M12" s="2">
        <v>40</v>
      </c>
      <c r="N12" s="2">
        <v>7</v>
      </c>
      <c r="O12" t="s">
        <v>50</v>
      </c>
      <c r="P12" s="2">
        <v>1</v>
      </c>
      <c r="Q12" s="9">
        <f t="shared" si="4"/>
        <v>764.8564324891297</v>
      </c>
      <c r="R12" s="9">
        <f t="shared" si="5"/>
        <v>431.29093734966506</v>
      </c>
      <c r="S12" s="23">
        <f t="shared" si="6"/>
        <v>35.55073062730627</v>
      </c>
    </row>
    <row r="13" spans="1:19" ht="14.25">
      <c r="A13" s="12"/>
      <c r="B13" s="3">
        <f t="shared" si="0"/>
        <v>716.4321904330556</v>
      </c>
      <c r="C13" s="2"/>
      <c r="D13" t="s">
        <v>40</v>
      </c>
      <c r="E13" t="s">
        <v>46</v>
      </c>
      <c r="F13" s="27">
        <v>0</v>
      </c>
      <c r="G13" s="14">
        <v>0.94</v>
      </c>
      <c r="H13" s="4">
        <f t="shared" si="1"/>
        <v>36.696604974457756</v>
      </c>
      <c r="I13" s="4">
        <f t="shared" si="2"/>
        <v>39.0389414621891</v>
      </c>
      <c r="J13" s="4">
        <f t="shared" si="3"/>
        <v>121.7206</v>
      </c>
      <c r="K13" s="4">
        <v>129.49</v>
      </c>
      <c r="L13" s="2">
        <v>3</v>
      </c>
      <c r="M13" s="2">
        <v>19</v>
      </c>
      <c r="N13" s="2">
        <v>1</v>
      </c>
      <c r="O13" t="s">
        <v>51</v>
      </c>
      <c r="P13" s="2">
        <v>1</v>
      </c>
      <c r="Q13" s="9">
        <f t="shared" si="4"/>
        <v>716.4321904330556</v>
      </c>
      <c r="R13" s="9">
        <f t="shared" si="5"/>
        <v>486.9829072480518</v>
      </c>
      <c r="S13" s="23">
        <f t="shared" si="6"/>
        <v>33.299958963447075</v>
      </c>
    </row>
    <row r="14" spans="1:20" ht="14.25">
      <c r="A14" s="12"/>
      <c r="B14" s="3">
        <f t="shared" si="0"/>
        <v>491.42546662529645</v>
      </c>
      <c r="C14" s="2"/>
      <c r="D14" t="s">
        <v>41</v>
      </c>
      <c r="E14" t="s">
        <v>45</v>
      </c>
      <c r="F14" s="21">
        <v>0</v>
      </c>
      <c r="G14" s="14">
        <v>0.885</v>
      </c>
      <c r="H14" s="4">
        <f t="shared" si="1"/>
        <v>47.377164275005356</v>
      </c>
      <c r="I14" s="4">
        <f t="shared" si="2"/>
        <v>53.533518954808315</v>
      </c>
      <c r="J14" s="4">
        <f t="shared" si="3"/>
        <v>122.89110000000001</v>
      </c>
      <c r="K14" s="4">
        <v>138.86</v>
      </c>
      <c r="L14" s="2">
        <v>2</v>
      </c>
      <c r="M14" s="2">
        <v>35</v>
      </c>
      <c r="N14" s="2">
        <v>38</v>
      </c>
      <c r="O14" t="s">
        <v>49</v>
      </c>
      <c r="P14" s="2">
        <v>0</v>
      </c>
      <c r="Q14" s="9">
        <f t="shared" si="4"/>
        <v>903.4825839835673</v>
      </c>
      <c r="R14" s="9">
        <f t="shared" si="5"/>
        <v>491.42546662529645</v>
      </c>
      <c r="S14" s="23">
        <f t="shared" si="6"/>
        <v>41.99411105837684</v>
      </c>
      <c r="T14" t="s">
        <v>54</v>
      </c>
    </row>
    <row r="15" spans="1:19" ht="14.25">
      <c r="A15" s="12"/>
      <c r="B15" s="3"/>
      <c r="C15" s="2"/>
      <c r="F15" s="22"/>
      <c r="G15" s="14"/>
      <c r="H15" s="4"/>
      <c r="I15" s="4"/>
      <c r="J15" s="4"/>
      <c r="K15" s="4"/>
      <c r="L15" s="2"/>
      <c r="M15" s="2"/>
      <c r="N15" s="2"/>
      <c r="P15" s="2"/>
      <c r="Q15" s="9"/>
      <c r="R15" s="9"/>
      <c r="S15" s="23"/>
    </row>
    <row r="16" spans="1:19" ht="14.25">
      <c r="A16" s="12">
        <v>41042</v>
      </c>
      <c r="B16" s="3"/>
      <c r="C16" s="2"/>
      <c r="F16" s="22"/>
      <c r="G16" s="14"/>
      <c r="H16" s="4"/>
      <c r="I16" s="4"/>
      <c r="J16" s="4"/>
      <c r="K16" s="4"/>
      <c r="L16" s="2"/>
      <c r="M16" s="2"/>
      <c r="N16" s="2"/>
      <c r="P16" s="2"/>
      <c r="Q16" s="9"/>
      <c r="R16" s="9"/>
      <c r="S16" s="23"/>
    </row>
    <row r="17" spans="1:19" ht="14.25">
      <c r="A17" s="12"/>
      <c r="B17" s="3">
        <f>MAX(R17,P17*Q17)</f>
        <v>1000</v>
      </c>
      <c r="C17" s="2"/>
      <c r="D17" t="s">
        <v>62</v>
      </c>
      <c r="E17" t="s">
        <v>68</v>
      </c>
      <c r="F17" s="22">
        <v>1</v>
      </c>
      <c r="G17" s="14">
        <v>0.87</v>
      </c>
      <c r="H17" s="4">
        <f>+G17*I17</f>
        <v>30.0386094359702</v>
      </c>
      <c r="I17" s="4">
        <f>+K17/(L17+M17/60+N17/3600)</f>
        <v>34.52713728272437</v>
      </c>
      <c r="J17" s="4">
        <f>+G17*K17</f>
        <v>70.56569999999999</v>
      </c>
      <c r="K17" s="4">
        <v>81.11</v>
      </c>
      <c r="L17" s="2">
        <v>2</v>
      </c>
      <c r="M17" s="2">
        <v>20</v>
      </c>
      <c r="N17" s="2">
        <v>57</v>
      </c>
      <c r="O17" t="s">
        <v>69</v>
      </c>
      <c r="P17" s="2">
        <v>1</v>
      </c>
      <c r="Q17" s="9">
        <f>S17/MAX(S$17:S$20)*1000</f>
        <v>1000</v>
      </c>
      <c r="R17" s="9">
        <f>J17/MAX(J$17:J$20)*600*(1+0.1*F17)+25</f>
        <v>647.7804867285926</v>
      </c>
      <c r="S17" s="23">
        <f>+K17/(MAX(2,L17+M17/60+M17/3600)+1/3)*G17*(1+0.1*F17)</f>
        <v>29.047834927234923</v>
      </c>
    </row>
    <row r="18" spans="1:19" ht="14.25">
      <c r="A18" s="12"/>
      <c r="B18" s="3">
        <f>MAX(R18,P18*Q18)</f>
        <v>881.6784474352529</v>
      </c>
      <c r="C18" s="2"/>
      <c r="D18" t="s">
        <v>61</v>
      </c>
      <c r="E18" t="s">
        <v>66</v>
      </c>
      <c r="F18" s="22">
        <v>0</v>
      </c>
      <c r="G18" s="14">
        <v>0.915</v>
      </c>
      <c r="H18" s="4">
        <f>+G18*I18</f>
        <v>31.03449798038085</v>
      </c>
      <c r="I18" s="4">
        <f>+K18/(L18+M18/60+N18/3600)</f>
        <v>33.91748413156377</v>
      </c>
      <c r="J18" s="4">
        <f>+G18*K18</f>
        <v>59.75865</v>
      </c>
      <c r="K18" s="4">
        <v>65.31</v>
      </c>
      <c r="L18" s="2">
        <v>1</v>
      </c>
      <c r="M18" s="2">
        <v>55</v>
      </c>
      <c r="N18" s="2">
        <v>32</v>
      </c>
      <c r="O18" t="s">
        <v>67</v>
      </c>
      <c r="P18" s="2">
        <v>1</v>
      </c>
      <c r="Q18" s="9">
        <f>S18/MAX(S$17:S$20)*1000</f>
        <v>881.6784474352529</v>
      </c>
      <c r="R18" s="9">
        <f>J18/MAX(J$17:J$20)*600*(1+0.1*F18)+25</f>
        <v>504.4567478282149</v>
      </c>
      <c r="S18" s="23">
        <f>+K18/(MAX(2,L18+M18/60+M18/3600)+1/3)*G18*(1+0.1*F18)</f>
        <v>25.61085</v>
      </c>
    </row>
    <row r="19" spans="1:19" ht="14.25">
      <c r="A19" s="12"/>
      <c r="B19" s="3">
        <f>MAX(R19,P19*Q19)</f>
        <v>844.6723454125067</v>
      </c>
      <c r="C19" s="2"/>
      <c r="D19" t="s">
        <v>60</v>
      </c>
      <c r="E19" t="s">
        <v>65</v>
      </c>
      <c r="F19" s="22">
        <v>0</v>
      </c>
      <c r="G19" s="14">
        <v>0.941</v>
      </c>
      <c r="H19" s="4">
        <f>+G19*I19</f>
        <v>30.4703701951508</v>
      </c>
      <c r="I19" s="4">
        <f>+K19/(L19+M19/60+N19/3600)</f>
        <v>32.38083973979894</v>
      </c>
      <c r="J19" s="4">
        <f>+G19*K19</f>
        <v>57.25044</v>
      </c>
      <c r="K19" s="4">
        <v>60.84</v>
      </c>
      <c r="L19" s="2">
        <v>1</v>
      </c>
      <c r="M19" s="2">
        <v>52</v>
      </c>
      <c r="N19" s="2">
        <v>44</v>
      </c>
      <c r="O19" t="s">
        <v>63</v>
      </c>
      <c r="P19" s="2">
        <v>1</v>
      </c>
      <c r="Q19" s="9">
        <f>S19/MAX(S$17:S$20)*1000</f>
        <v>844.6723454125067</v>
      </c>
      <c r="R19" s="9">
        <f>J19/MAX(J$17:J$20)*600*(1+0.1*F19)+25</f>
        <v>484.3328292077271</v>
      </c>
      <c r="S19" s="23">
        <f>+K19/(MAX(2,L19+M19/60+M19/3600)+1/3)*G19*(1+0.1*F19)</f>
        <v>24.535902857142855</v>
      </c>
    </row>
    <row r="20" spans="1:19" ht="14.25">
      <c r="A20" s="12"/>
      <c r="B20" s="3">
        <f>MAX(R20,P20*Q20)</f>
        <v>818.1597033998586</v>
      </c>
      <c r="C20" s="2"/>
      <c r="D20" t="s">
        <v>61</v>
      </c>
      <c r="E20" t="s">
        <v>66</v>
      </c>
      <c r="F20" s="22">
        <v>0</v>
      </c>
      <c r="G20" s="14">
        <v>0.915</v>
      </c>
      <c r="H20" s="4">
        <f>+G20*I20</f>
        <v>26.628943620178045</v>
      </c>
      <c r="I20" s="4">
        <f>+K20/(L20+M20/60+N20/3600)</f>
        <v>29.102670623145404</v>
      </c>
      <c r="J20" s="4">
        <f>+G20*K20</f>
        <v>74.78295</v>
      </c>
      <c r="K20" s="4">
        <v>81.73</v>
      </c>
      <c r="L20" s="2">
        <v>2</v>
      </c>
      <c r="M20" s="2">
        <v>48</v>
      </c>
      <c r="N20" s="2">
        <v>30</v>
      </c>
      <c r="O20" t="s">
        <v>64</v>
      </c>
      <c r="P20" s="2">
        <v>1</v>
      </c>
      <c r="Q20" s="9">
        <f>S20/MAX(S$17:S$20)*1000</f>
        <v>818.1597033998586</v>
      </c>
      <c r="R20" s="9">
        <f>J20/MAX(J$17:J$20)*600*(1+0.1*F20)+25</f>
        <v>625</v>
      </c>
      <c r="S20" s="23">
        <f>+K20/(MAX(2,L20+M20/60+M20/3600)+1/3)*G20*(1+0.1*F20)</f>
        <v>23.765768008474577</v>
      </c>
    </row>
    <row r="21" spans="1:19" ht="14.25">
      <c r="A21" s="12"/>
      <c r="B21" s="3"/>
      <c r="C21" s="2"/>
      <c r="F21" s="22"/>
      <c r="G21" s="14"/>
      <c r="H21" s="4"/>
      <c r="I21" s="4"/>
      <c r="J21" s="4"/>
      <c r="K21" s="4"/>
      <c r="L21" s="2"/>
      <c r="M21" s="2"/>
      <c r="N21" s="2"/>
      <c r="P21" s="2"/>
      <c r="Q21" s="9"/>
      <c r="R21" s="23"/>
      <c r="S21" s="23"/>
    </row>
    <row r="22" spans="1:19" ht="14.25">
      <c r="A22" s="12">
        <v>41048</v>
      </c>
      <c r="B22" s="3"/>
      <c r="C22" s="2"/>
      <c r="F22" s="22"/>
      <c r="G22" s="14"/>
      <c r="H22" s="4"/>
      <c r="I22" s="4"/>
      <c r="J22" s="4"/>
      <c r="K22" s="4"/>
      <c r="L22" s="2"/>
      <c r="M22" s="2"/>
      <c r="N22" s="2"/>
      <c r="P22" s="2"/>
      <c r="Q22" s="9"/>
      <c r="R22" s="23"/>
      <c r="S22" s="23"/>
    </row>
    <row r="23" spans="1:19" ht="14.25">
      <c r="A23" s="12"/>
      <c r="B23" s="3">
        <f aca="true" t="shared" si="7" ref="B23:B31">MAX(R23,P23*Q23)-T23</f>
        <v>1000</v>
      </c>
      <c r="C23" s="2"/>
      <c r="D23" t="s">
        <v>61</v>
      </c>
      <c r="E23" t="s">
        <v>66</v>
      </c>
      <c r="F23" s="22">
        <v>0</v>
      </c>
      <c r="G23" s="14">
        <v>0.915</v>
      </c>
      <c r="H23" s="4">
        <f aca="true" t="shared" si="8" ref="H23:H31">+G23*I23</f>
        <v>61.90102531239986</v>
      </c>
      <c r="I23" s="4">
        <f aca="true" t="shared" si="9" ref="I23:I31">+K23/(L23+M23/60+N23/3600)</f>
        <v>67.65139378404356</v>
      </c>
      <c r="J23" s="4">
        <f aca="true" t="shared" si="10" ref="J23:J31">+G23*K23</f>
        <v>214.659</v>
      </c>
      <c r="K23" s="4">
        <v>234.6</v>
      </c>
      <c r="L23" s="2">
        <v>3</v>
      </c>
      <c r="M23" s="2">
        <v>28</v>
      </c>
      <c r="N23" s="2">
        <v>4</v>
      </c>
      <c r="O23" t="s">
        <v>72</v>
      </c>
      <c r="P23" s="2">
        <v>1</v>
      </c>
      <c r="Q23" s="9">
        <f aca="true" t="shared" si="11" ref="Q23:Q31">S23/MAX(S$23:S$30)*1000</f>
        <v>1000</v>
      </c>
      <c r="R23" s="9">
        <f aca="true" t="shared" si="12" ref="R23:R31">J23/MAX(J$23:J$30)*600*(1+0.1*F23)+25</f>
        <v>625</v>
      </c>
      <c r="S23" s="23">
        <f aca="true" t="shared" si="13" ref="S23:S31">+K23/(MAX(2,L23+M23/60+M23/3600)+1/3)*G23*(1+0.1*F23)</f>
        <v>56.373825503355704</v>
      </c>
    </row>
    <row r="24" spans="1:22" ht="14.25">
      <c r="A24" s="12"/>
      <c r="B24" s="3">
        <f t="shared" si="7"/>
        <v>943.2459678864927</v>
      </c>
      <c r="D24" s="3" t="s">
        <v>62</v>
      </c>
      <c r="E24" s="2" t="s">
        <v>68</v>
      </c>
      <c r="F24" s="28">
        <v>1</v>
      </c>
      <c r="G24" s="14">
        <v>0.87</v>
      </c>
      <c r="H24" s="4">
        <f t="shared" si="8"/>
        <v>53.15392693669573</v>
      </c>
      <c r="I24" s="4">
        <f t="shared" si="9"/>
        <v>61.09646774332843</v>
      </c>
      <c r="J24" s="4">
        <f t="shared" si="10"/>
        <v>170.9637</v>
      </c>
      <c r="K24" s="4">
        <v>196.51</v>
      </c>
      <c r="L24" s="2">
        <v>3</v>
      </c>
      <c r="M24" s="2">
        <v>12</v>
      </c>
      <c r="N24" s="2">
        <v>59</v>
      </c>
      <c r="O24" s="2" t="s">
        <v>79</v>
      </c>
      <c r="P24" s="2">
        <v>1</v>
      </c>
      <c r="Q24" s="9">
        <f t="shared" si="11"/>
        <v>943.2459678864927</v>
      </c>
      <c r="R24" s="9">
        <f t="shared" si="12"/>
        <v>550.6525093287494</v>
      </c>
      <c r="S24" s="23">
        <f t="shared" si="13"/>
        <v>53.174383600377</v>
      </c>
      <c r="V24" s="7"/>
    </row>
    <row r="25" spans="1:21" ht="14.25">
      <c r="A25" s="12"/>
      <c r="B25" s="3">
        <f t="shared" si="7"/>
        <v>777.0940838416954</v>
      </c>
      <c r="C25" s="2"/>
      <c r="D25" t="s">
        <v>31</v>
      </c>
      <c r="E25" t="s">
        <v>23</v>
      </c>
      <c r="F25" s="28">
        <v>0</v>
      </c>
      <c r="G25" s="14">
        <v>0.94</v>
      </c>
      <c r="H25" s="4">
        <f t="shared" si="8"/>
        <v>50.612080270216566</v>
      </c>
      <c r="I25" s="4">
        <f t="shared" si="9"/>
        <v>53.84263858533678</v>
      </c>
      <c r="J25" s="4">
        <f t="shared" si="10"/>
        <v>141.517</v>
      </c>
      <c r="K25" s="4">
        <v>150.55</v>
      </c>
      <c r="L25" s="2">
        <v>2</v>
      </c>
      <c r="M25" s="2">
        <v>47</v>
      </c>
      <c r="N25" s="2">
        <v>46</v>
      </c>
      <c r="O25" t="s">
        <v>77</v>
      </c>
      <c r="P25" s="2">
        <v>1</v>
      </c>
      <c r="Q25" s="9">
        <f t="shared" si="11"/>
        <v>802.0940838416954</v>
      </c>
      <c r="R25" s="9">
        <f t="shared" si="12"/>
        <v>420.5585370284964</v>
      </c>
      <c r="S25" s="23">
        <f t="shared" si="13"/>
        <v>45.21711191976569</v>
      </c>
      <c r="T25">
        <v>25</v>
      </c>
      <c r="U25" t="s">
        <v>78</v>
      </c>
    </row>
    <row r="26" spans="2:22" ht="14.25">
      <c r="B26" s="3">
        <f t="shared" si="7"/>
        <v>745.2652478358978</v>
      </c>
      <c r="C26" s="2"/>
      <c r="D26" t="s">
        <v>32</v>
      </c>
      <c r="E26" t="s">
        <v>23</v>
      </c>
      <c r="F26" s="28">
        <v>0</v>
      </c>
      <c r="G26" s="14">
        <v>0.94</v>
      </c>
      <c r="H26" s="4">
        <f t="shared" si="8"/>
        <v>47.693380256906565</v>
      </c>
      <c r="I26" s="4">
        <f t="shared" si="9"/>
        <v>50.7376385711772</v>
      </c>
      <c r="J26" s="4">
        <f t="shared" si="10"/>
        <v>150.5786</v>
      </c>
      <c r="K26" s="4">
        <v>160.19</v>
      </c>
      <c r="L26" s="2">
        <v>3</v>
      </c>
      <c r="M26" s="2">
        <v>9</v>
      </c>
      <c r="N26" s="2">
        <v>26</v>
      </c>
      <c r="O26" t="s">
        <v>71</v>
      </c>
      <c r="P26" s="2">
        <v>1</v>
      </c>
      <c r="Q26" s="9">
        <f t="shared" si="11"/>
        <v>766.2652478358978</v>
      </c>
      <c r="R26" s="9">
        <f t="shared" si="12"/>
        <v>445.8868950288597</v>
      </c>
      <c r="S26" s="23">
        <f t="shared" si="13"/>
        <v>43.197303370786514</v>
      </c>
      <c r="T26">
        <v>21</v>
      </c>
      <c r="U26" t="s">
        <v>76</v>
      </c>
      <c r="V26" s="7"/>
    </row>
    <row r="27" spans="2:19" ht="14.25">
      <c r="B27" s="3">
        <f t="shared" si="7"/>
        <v>661.1613779622859</v>
      </c>
      <c r="D27" s="3" t="s">
        <v>37</v>
      </c>
      <c r="E27" s="2" t="s">
        <v>87</v>
      </c>
      <c r="F27" s="28">
        <v>0</v>
      </c>
      <c r="G27" s="14">
        <v>1.18</v>
      </c>
      <c r="H27" s="4">
        <f t="shared" si="8"/>
        <v>40.47335814486115</v>
      </c>
      <c r="I27" s="4">
        <f t="shared" si="9"/>
        <v>34.29945605496708</v>
      </c>
      <c r="J27" s="4">
        <f t="shared" si="10"/>
        <v>157.0816</v>
      </c>
      <c r="K27" s="4">
        <v>133.12</v>
      </c>
      <c r="L27" s="2">
        <v>3</v>
      </c>
      <c r="M27" s="2">
        <v>52</v>
      </c>
      <c r="N27" s="2">
        <v>52</v>
      </c>
      <c r="O27" s="2" t="s">
        <v>88</v>
      </c>
      <c r="P27" s="2">
        <v>1</v>
      </c>
      <c r="Q27" s="9">
        <f t="shared" si="11"/>
        <v>661.1613779622859</v>
      </c>
      <c r="R27" s="9">
        <f t="shared" si="12"/>
        <v>464.0636311545289</v>
      </c>
      <c r="S27" s="23">
        <f t="shared" si="13"/>
        <v>37.27219615080411</v>
      </c>
    </row>
    <row r="28" spans="2:22" ht="14.25">
      <c r="B28" s="3">
        <f t="shared" si="7"/>
        <v>571.2332657277946</v>
      </c>
      <c r="D28" s="3" t="s">
        <v>89</v>
      </c>
      <c r="E28" s="2" t="s">
        <v>90</v>
      </c>
      <c r="F28" s="28">
        <v>0</v>
      </c>
      <c r="G28" s="14">
        <v>0.95</v>
      </c>
      <c r="H28" s="4">
        <f t="shared" si="8"/>
        <v>35.63453214763516</v>
      </c>
      <c r="I28" s="4">
        <f t="shared" si="9"/>
        <v>37.510033839615964</v>
      </c>
      <c r="J28" s="4">
        <f t="shared" si="10"/>
        <v>125.78</v>
      </c>
      <c r="K28" s="4">
        <v>132.4</v>
      </c>
      <c r="L28" s="2">
        <v>3</v>
      </c>
      <c r="M28" s="2">
        <v>31</v>
      </c>
      <c r="N28" s="2">
        <v>47</v>
      </c>
      <c r="O28" s="2" t="s">
        <v>92</v>
      </c>
      <c r="P28" s="2">
        <v>1</v>
      </c>
      <c r="Q28" s="9">
        <f t="shared" si="11"/>
        <v>578.2332657277946</v>
      </c>
      <c r="R28" s="9">
        <f t="shared" si="12"/>
        <v>376.5715623384065</v>
      </c>
      <c r="S28" s="23">
        <f t="shared" si="13"/>
        <v>32.5972212223742</v>
      </c>
      <c r="T28">
        <v>7</v>
      </c>
      <c r="U28" t="s">
        <v>91</v>
      </c>
      <c r="V28" s="7"/>
    </row>
    <row r="29" spans="2:22" ht="14.25">
      <c r="B29" s="3">
        <f t="shared" si="7"/>
        <v>478.52711176836476</v>
      </c>
      <c r="D29" s="3" t="s">
        <v>80</v>
      </c>
      <c r="E29" s="2" t="s">
        <v>23</v>
      </c>
      <c r="F29" s="28">
        <v>0</v>
      </c>
      <c r="G29" s="14">
        <v>0.94</v>
      </c>
      <c r="H29" s="4">
        <f t="shared" si="8"/>
        <v>31.93492512887652</v>
      </c>
      <c r="I29" s="4">
        <f t="shared" si="9"/>
        <v>33.97332460518779</v>
      </c>
      <c r="J29" s="4">
        <f t="shared" si="10"/>
        <v>108.41019999999999</v>
      </c>
      <c r="K29" s="4">
        <v>115.33</v>
      </c>
      <c r="L29" s="2">
        <v>3</v>
      </c>
      <c r="M29" s="2">
        <v>23</v>
      </c>
      <c r="N29" s="2">
        <v>41</v>
      </c>
      <c r="O29" s="2" t="s">
        <v>81</v>
      </c>
      <c r="P29" s="2">
        <v>1</v>
      </c>
      <c r="Q29" s="9">
        <f t="shared" si="11"/>
        <v>516.5271117683648</v>
      </c>
      <c r="R29" s="9">
        <f t="shared" si="12"/>
        <v>328.0206979441812</v>
      </c>
      <c r="S29" s="23">
        <f t="shared" si="13"/>
        <v>29.118609266582105</v>
      </c>
      <c r="T29">
        <v>38</v>
      </c>
      <c r="U29" t="s">
        <v>82</v>
      </c>
      <c r="V29" s="7"/>
    </row>
    <row r="30" spans="2:22" ht="14.25">
      <c r="B30" s="3">
        <f t="shared" si="7"/>
        <v>409.1153628370247</v>
      </c>
      <c r="D30" s="3" t="s">
        <v>93</v>
      </c>
      <c r="E30" s="2" t="s">
        <v>44</v>
      </c>
      <c r="F30" s="28">
        <v>0</v>
      </c>
      <c r="G30" s="14">
        <v>0.88</v>
      </c>
      <c r="H30" s="4">
        <f t="shared" si="8"/>
        <v>26.77559351351351</v>
      </c>
      <c r="I30" s="14">
        <f t="shared" si="9"/>
        <v>30.426810810810807</v>
      </c>
      <c r="J30" s="4">
        <f t="shared" si="10"/>
        <v>103.1976</v>
      </c>
      <c r="K30" s="2">
        <v>117.27</v>
      </c>
      <c r="L30" s="2">
        <v>3</v>
      </c>
      <c r="M30" s="2">
        <v>51</v>
      </c>
      <c r="N30" s="2">
        <v>15</v>
      </c>
      <c r="O30" s="2" t="s">
        <v>94</v>
      </c>
      <c r="P30" s="2">
        <v>1</v>
      </c>
      <c r="Q30" s="9">
        <f t="shared" si="11"/>
        <v>436.1153628370247</v>
      </c>
      <c r="R30" s="9">
        <f t="shared" si="12"/>
        <v>313.45079870864953</v>
      </c>
      <c r="S30" s="23">
        <f t="shared" si="13"/>
        <v>24.58549136390709</v>
      </c>
      <c r="T30">
        <v>27</v>
      </c>
      <c r="U30" t="s">
        <v>95</v>
      </c>
      <c r="V30" s="7"/>
    </row>
    <row r="31" spans="2:22" ht="14.25">
      <c r="B31" s="3">
        <f t="shared" si="7"/>
        <v>0.44212834254767586</v>
      </c>
      <c r="D31" s="3" t="s">
        <v>83</v>
      </c>
      <c r="E31" s="2" t="s">
        <v>84</v>
      </c>
      <c r="F31" s="29">
        <v>0</v>
      </c>
      <c r="G31" s="14">
        <v>0.99</v>
      </c>
      <c r="H31" s="4">
        <f t="shared" si="8"/>
        <v>45.195906461538456</v>
      </c>
      <c r="I31" s="4">
        <f t="shared" si="9"/>
        <v>45.65243076923076</v>
      </c>
      <c r="J31" s="4">
        <f t="shared" si="10"/>
        <v>204.0093</v>
      </c>
      <c r="K31" s="4">
        <v>206.07</v>
      </c>
      <c r="L31" s="2">
        <v>4</v>
      </c>
      <c r="M31" s="2">
        <v>30</v>
      </c>
      <c r="N31" s="2">
        <v>50</v>
      </c>
      <c r="O31" s="2" t="s">
        <v>85</v>
      </c>
      <c r="P31" s="2">
        <v>1</v>
      </c>
      <c r="Q31" s="9">
        <f t="shared" si="11"/>
        <v>747.4421283425477</v>
      </c>
      <c r="R31" s="9">
        <f t="shared" si="12"/>
        <v>595.2326946459268</v>
      </c>
      <c r="S31" s="23">
        <f t="shared" si="13"/>
        <v>42.13617211703958</v>
      </c>
      <c r="T31">
        <v>747</v>
      </c>
      <c r="U31" t="s">
        <v>86</v>
      </c>
      <c r="V31" s="7"/>
    </row>
    <row r="32" spans="2:22" ht="14.25">
      <c r="B32" s="3"/>
      <c r="D32" s="3"/>
      <c r="E32" s="2"/>
      <c r="F32" s="30"/>
      <c r="G32" s="14"/>
      <c r="H32" s="4"/>
      <c r="I32" s="4"/>
      <c r="J32" s="4"/>
      <c r="K32" s="4"/>
      <c r="L32" s="2"/>
      <c r="M32" s="2"/>
      <c r="N32" s="2"/>
      <c r="O32" s="2"/>
      <c r="P32" s="2"/>
      <c r="Q32" s="9"/>
      <c r="R32" s="9"/>
      <c r="S32" s="23"/>
      <c r="V32" s="7"/>
    </row>
    <row r="33" spans="1:22" ht="14.25">
      <c r="A33" s="32">
        <v>41062</v>
      </c>
      <c r="B33" s="3"/>
      <c r="D33" s="3"/>
      <c r="E33" s="2"/>
      <c r="F33" s="30"/>
      <c r="G33" s="14"/>
      <c r="H33" s="4"/>
      <c r="I33" s="4"/>
      <c r="J33" s="4"/>
      <c r="K33" s="4"/>
      <c r="L33" s="2"/>
      <c r="M33" s="2"/>
      <c r="N33" s="2"/>
      <c r="O33" s="2"/>
      <c r="P33" s="2"/>
      <c r="Q33" s="9"/>
      <c r="R33" s="9"/>
      <c r="S33" s="23"/>
      <c r="V33" s="7"/>
    </row>
    <row r="34" spans="2:22" ht="14.25">
      <c r="B34" s="3">
        <f>MAX(R34,P34*Q34)-T34</f>
        <v>1000</v>
      </c>
      <c r="D34" s="3" t="s">
        <v>26</v>
      </c>
      <c r="E34" s="2" t="s">
        <v>44</v>
      </c>
      <c r="F34" s="30">
        <v>1</v>
      </c>
      <c r="G34" s="14">
        <v>0.88</v>
      </c>
      <c r="H34" s="4">
        <f>+G34*I34</f>
        <v>43.76565298825132</v>
      </c>
      <c r="I34" s="4">
        <f>+K34/(L34+M34/60+N34/3600)</f>
        <v>49.73369657755832</v>
      </c>
      <c r="J34" s="4">
        <f>+G34*K34</f>
        <v>142.79760000000002</v>
      </c>
      <c r="K34" s="4">
        <v>162.27</v>
      </c>
      <c r="L34" s="2">
        <v>3</v>
      </c>
      <c r="M34" s="2">
        <v>15</v>
      </c>
      <c r="N34" s="2">
        <v>46</v>
      </c>
      <c r="O34" s="2" t="s">
        <v>96</v>
      </c>
      <c r="P34" s="2">
        <v>1</v>
      </c>
      <c r="Q34" s="9">
        <f>S34/MAX(S$34:S$37)*1000</f>
        <v>1000</v>
      </c>
      <c r="R34" s="9">
        <f>J34/MAX(J$34:J$37)*600*(1+0.1*F34)+25</f>
        <v>685</v>
      </c>
      <c r="S34" s="23">
        <f>+P34*K34/(MAX(2,L34+M34/60+M34/3600)+1/3)*G34*(1+0.1*F34)</f>
        <v>43.784629965156796</v>
      </c>
      <c r="U34" t="s">
        <v>97</v>
      </c>
      <c r="V34" s="7"/>
    </row>
    <row r="35" spans="2:22" ht="14.25">
      <c r="B35" s="3">
        <f>MAX(R35,P35*Q35)-T35</f>
        <v>961.0147509481951</v>
      </c>
      <c r="D35" s="3" t="s">
        <v>60</v>
      </c>
      <c r="E35" s="2" t="s">
        <v>100</v>
      </c>
      <c r="F35" s="30">
        <v>1</v>
      </c>
      <c r="G35" s="14">
        <v>0.94</v>
      </c>
      <c r="H35" s="4">
        <f>+G35*I35</f>
        <v>42.15634098472566</v>
      </c>
      <c r="I35" s="4">
        <f>+K35/(L35+M35/60+N35/3600)</f>
        <v>44.84717126034645</v>
      </c>
      <c r="J35" s="4">
        <f>+G35*K35</f>
        <v>137.2306</v>
      </c>
      <c r="K35" s="4">
        <v>145.99</v>
      </c>
      <c r="L35" s="2">
        <v>3</v>
      </c>
      <c r="M35" s="2">
        <v>15</v>
      </c>
      <c r="N35" s="2">
        <v>19</v>
      </c>
      <c r="O35" s="4" t="s">
        <v>101</v>
      </c>
      <c r="P35" s="2">
        <v>1</v>
      </c>
      <c r="Q35" s="9">
        <f>S35/MAX(S$34:S$37)*1000</f>
        <v>961.0147509481951</v>
      </c>
      <c r="R35" s="9">
        <f>J35/MAX(J$34:J$37)*600*(1+0.1*F35)+25</f>
        <v>659.2697356258088</v>
      </c>
      <c r="S35" s="23">
        <f>+P35*K35/(MAX(2,L35+M35/60+M35/3600)+1/3)*G35*(1+0.1*F35)</f>
        <v>42.07767526132404</v>
      </c>
      <c r="U35" t="s">
        <v>102</v>
      </c>
      <c r="V35" s="7"/>
    </row>
    <row r="36" spans="2:22" ht="14.25">
      <c r="B36" s="3">
        <f>MAX(R36,P36*Q36)-T36</f>
        <v>855.9034296068817</v>
      </c>
      <c r="D36" s="3" t="s">
        <v>62</v>
      </c>
      <c r="E36" s="2" t="s">
        <v>68</v>
      </c>
      <c r="F36" s="30">
        <v>1</v>
      </c>
      <c r="G36" s="14">
        <v>0.87</v>
      </c>
      <c r="H36" s="4">
        <f>+G36*I36</f>
        <v>37.88236864053378</v>
      </c>
      <c r="I36" s="4">
        <f>+K36/(L36+M36/60+N36/3600)</f>
        <v>43.54295246038365</v>
      </c>
      <c r="J36" s="4">
        <f>+G36*K36</f>
        <v>113.5524</v>
      </c>
      <c r="K36" s="4">
        <v>130.52</v>
      </c>
      <c r="L36" s="2">
        <v>2</v>
      </c>
      <c r="M36" s="2">
        <v>59</v>
      </c>
      <c r="N36" s="2">
        <v>51</v>
      </c>
      <c r="O36" s="2" t="s">
        <v>117</v>
      </c>
      <c r="P36" s="2">
        <v>1</v>
      </c>
      <c r="Q36" s="9">
        <f>S36/MAX(S$34:S$37)*1000</f>
        <v>855.9034296068817</v>
      </c>
      <c r="R36" s="9">
        <f>J36/MAX(J$34:J$37)*600*(1+0.1*F36)+25</f>
        <v>549.8308374930672</v>
      </c>
      <c r="S36" s="23">
        <f>+P36*K36/(MAX(2,L36+M36/60+M36/3600)+1/3)*G36*(1+0.1*F36)</f>
        <v>37.475414951245945</v>
      </c>
      <c r="U36" t="s">
        <v>99</v>
      </c>
      <c r="V36" s="7"/>
    </row>
    <row r="37" spans="2:22" ht="14.25">
      <c r="B37" s="3">
        <f>MAX(R37,P37*Q37)-T37</f>
        <v>575.9622850804216</v>
      </c>
      <c r="D37" s="3" t="s">
        <v>61</v>
      </c>
      <c r="E37" s="2" t="s">
        <v>66</v>
      </c>
      <c r="F37" s="30">
        <v>1</v>
      </c>
      <c r="G37" s="14">
        <v>0.915</v>
      </c>
      <c r="H37" s="4"/>
      <c r="I37" s="4"/>
      <c r="J37" s="4">
        <f>+G37*K37</f>
        <v>119.20620000000001</v>
      </c>
      <c r="K37" s="4">
        <v>130.28</v>
      </c>
      <c r="L37" s="2"/>
      <c r="M37" s="2"/>
      <c r="N37" s="2"/>
      <c r="O37" s="2" t="s">
        <v>96</v>
      </c>
      <c r="P37" s="2">
        <v>0</v>
      </c>
      <c r="Q37" s="9">
        <f>S37/MAX(S$34:S$37)*1000</f>
        <v>0</v>
      </c>
      <c r="R37" s="9">
        <f>J37/MAX(J$34:J$37)*600*(1+0.1*F37)+25</f>
        <v>575.9622850804216</v>
      </c>
      <c r="S37" s="23">
        <f>+P37*K37/(MAX(2,L37+M37/60+M37/3600)+1/3)*G37*(1+0.1*F37)</f>
        <v>0</v>
      </c>
      <c r="U37" t="s">
        <v>98</v>
      </c>
      <c r="V37" s="7"/>
    </row>
    <row r="38" spans="2:22" ht="14.25">
      <c r="B38" s="3"/>
      <c r="D38" s="3"/>
      <c r="E38" s="2"/>
      <c r="F38" s="30"/>
      <c r="G38" s="14"/>
      <c r="H38" s="4"/>
      <c r="I38" s="4"/>
      <c r="J38" s="4"/>
      <c r="K38" s="4"/>
      <c r="L38" s="2"/>
      <c r="M38" s="2"/>
      <c r="N38" s="2"/>
      <c r="O38" s="2"/>
      <c r="P38" s="2"/>
      <c r="Q38" s="9"/>
      <c r="R38" s="9"/>
      <c r="S38" s="23"/>
      <c r="V38" s="7"/>
    </row>
    <row r="39" spans="1:22" ht="14.25">
      <c r="A39" s="32">
        <v>41063</v>
      </c>
      <c r="B39" s="3"/>
      <c r="D39" s="3"/>
      <c r="E39" s="2"/>
      <c r="F39" s="30"/>
      <c r="G39" s="14"/>
      <c r="H39" s="4"/>
      <c r="I39" s="4"/>
      <c r="J39" s="4"/>
      <c r="K39" s="4"/>
      <c r="L39" s="2"/>
      <c r="M39" s="2"/>
      <c r="N39" s="2"/>
      <c r="O39" s="2"/>
      <c r="P39" s="2"/>
      <c r="Q39" s="9"/>
      <c r="R39" s="9"/>
      <c r="S39" s="23"/>
      <c r="V39" s="7"/>
    </row>
    <row r="40" spans="2:22" ht="14.25">
      <c r="B40" s="3">
        <f aca="true" t="shared" si="14" ref="B40:B49">MAX(R40,P40*Q40)-T40</f>
        <v>1000</v>
      </c>
      <c r="D40" s="3" t="s">
        <v>26</v>
      </c>
      <c r="E40" s="2" t="s">
        <v>44</v>
      </c>
      <c r="F40" s="30">
        <v>1</v>
      </c>
      <c r="G40" s="14">
        <v>0.88</v>
      </c>
      <c r="H40" s="4">
        <f aca="true" t="shared" si="15" ref="H40:H49">+G40*I40</f>
        <v>58.377677767776774</v>
      </c>
      <c r="I40" s="4">
        <f aca="true" t="shared" si="16" ref="I40:I49">+K40/(L40+M40/60+N40/3600)</f>
        <v>66.33827019065542</v>
      </c>
      <c r="J40" s="4">
        <f aca="true" t="shared" si="17" ref="J40:J49">+G40*K40</f>
        <v>198.176</v>
      </c>
      <c r="K40" s="4">
        <v>225.2</v>
      </c>
      <c r="L40" s="2">
        <v>3</v>
      </c>
      <c r="M40" s="2">
        <v>23</v>
      </c>
      <c r="N40" s="2">
        <v>41</v>
      </c>
      <c r="O40" s="2" t="s">
        <v>103</v>
      </c>
      <c r="P40" s="2">
        <v>1</v>
      </c>
      <c r="Q40" s="9">
        <f aca="true" t="shared" si="18" ref="Q40:Q49">S40/MAX(S$40:S$45)*1000</f>
        <v>1000</v>
      </c>
      <c r="R40" s="9">
        <f aca="true" t="shared" si="19" ref="R40:R49">J40/MAX(J$40:J$45)*600*(1+0.1*F40)+25</f>
        <v>685</v>
      </c>
      <c r="S40" s="23">
        <f aca="true" t="shared" si="20" ref="S40:S49">+P40*K40/(MAX(2,L40+M40/60+M40/3600)+1/3)*G40*(1+0.1*F40)</f>
        <v>58.552336044169216</v>
      </c>
      <c r="U40" t="s">
        <v>104</v>
      </c>
      <c r="V40" s="7"/>
    </row>
    <row r="41" spans="2:22" ht="14.25">
      <c r="B41" s="3">
        <f t="shared" si="14"/>
        <v>919.2418532499357</v>
      </c>
      <c r="D41" s="3" t="s">
        <v>61</v>
      </c>
      <c r="E41" s="2" t="s">
        <v>66</v>
      </c>
      <c r="F41" s="30">
        <v>1</v>
      </c>
      <c r="G41" s="14">
        <v>0.915</v>
      </c>
      <c r="H41" s="4">
        <f t="shared" si="15"/>
        <v>54.20713144116837</v>
      </c>
      <c r="I41" s="4">
        <f t="shared" si="16"/>
        <v>59.242766602369805</v>
      </c>
      <c r="J41" s="4">
        <f t="shared" si="17"/>
        <v>163.9314</v>
      </c>
      <c r="K41" s="4">
        <v>179.16</v>
      </c>
      <c r="L41" s="2">
        <v>3</v>
      </c>
      <c r="M41" s="2">
        <v>1</v>
      </c>
      <c r="N41" s="2">
        <v>27</v>
      </c>
      <c r="O41" s="2" t="s">
        <v>105</v>
      </c>
      <c r="P41" s="2">
        <v>1</v>
      </c>
      <c r="Q41" s="9">
        <f t="shared" si="18"/>
        <v>919.2418532499357</v>
      </c>
      <c r="R41" s="9">
        <f t="shared" si="19"/>
        <v>570.9527087033749</v>
      </c>
      <c r="S41" s="23">
        <f t="shared" si="20"/>
        <v>53.823757897355115</v>
      </c>
      <c r="U41" t="s">
        <v>104</v>
      </c>
      <c r="V41" s="7"/>
    </row>
    <row r="42" spans="2:22" ht="14.25">
      <c r="B42" s="3">
        <f t="shared" si="14"/>
        <v>906.3489615928314</v>
      </c>
      <c r="D42" s="3" t="s">
        <v>62</v>
      </c>
      <c r="E42" s="2" t="s">
        <v>113</v>
      </c>
      <c r="F42" s="29">
        <v>1</v>
      </c>
      <c r="G42" s="14">
        <v>0.845</v>
      </c>
      <c r="H42" s="4">
        <f t="shared" si="15"/>
        <v>56.50616330714041</v>
      </c>
      <c r="I42" s="4">
        <f t="shared" si="16"/>
        <v>66.87119918004782</v>
      </c>
      <c r="J42" s="4">
        <f t="shared" si="17"/>
        <v>183.77059999999997</v>
      </c>
      <c r="K42" s="4">
        <v>217.48</v>
      </c>
      <c r="L42" s="2">
        <v>3</v>
      </c>
      <c r="M42" s="2">
        <v>15</v>
      </c>
      <c r="N42" s="2">
        <v>8</v>
      </c>
      <c r="O42" s="2" t="s">
        <v>112</v>
      </c>
      <c r="P42" s="2">
        <v>1</v>
      </c>
      <c r="Q42" s="9">
        <f t="shared" si="18"/>
        <v>962.3489615928314</v>
      </c>
      <c r="R42" s="9">
        <f t="shared" si="19"/>
        <v>637.0246447602132</v>
      </c>
      <c r="S42" s="23">
        <f t="shared" si="20"/>
        <v>56.34777979094076</v>
      </c>
      <c r="T42">
        <v>56</v>
      </c>
      <c r="U42" t="s">
        <v>114</v>
      </c>
      <c r="V42" s="7"/>
    </row>
    <row r="43" spans="2:22" ht="14.25">
      <c r="B43" s="3">
        <f t="shared" si="14"/>
        <v>896.1163045727029</v>
      </c>
      <c r="D43" s="3" t="s">
        <v>41</v>
      </c>
      <c r="E43" s="2" t="s">
        <v>115</v>
      </c>
      <c r="F43" s="30">
        <v>1</v>
      </c>
      <c r="G43" s="14">
        <v>0.885</v>
      </c>
      <c r="H43" s="4">
        <f t="shared" si="15"/>
        <v>52.9997</v>
      </c>
      <c r="I43" s="4">
        <f t="shared" si="16"/>
        <v>59.88666666666666</v>
      </c>
      <c r="J43" s="4">
        <f t="shared" si="17"/>
        <v>158.9991</v>
      </c>
      <c r="K43" s="4">
        <v>179.66</v>
      </c>
      <c r="L43" s="2">
        <v>3</v>
      </c>
      <c r="M43" s="2">
        <v>0</v>
      </c>
      <c r="N43" s="2">
        <v>0</v>
      </c>
      <c r="O43" s="2" t="s">
        <v>105</v>
      </c>
      <c r="P43" s="2">
        <v>1</v>
      </c>
      <c r="Q43" s="9">
        <f t="shared" si="18"/>
        <v>896.1163045727029</v>
      </c>
      <c r="R43" s="9">
        <f t="shared" si="19"/>
        <v>554.5263099467142</v>
      </c>
      <c r="S43" s="23">
        <f t="shared" si="20"/>
        <v>52.469702999999996</v>
      </c>
      <c r="U43" t="s">
        <v>116</v>
      </c>
      <c r="V43" s="7"/>
    </row>
    <row r="44" spans="2:22" ht="14.25">
      <c r="B44" s="3">
        <f t="shared" si="14"/>
        <v>862.4761066337845</v>
      </c>
      <c r="D44" s="3" t="s">
        <v>60</v>
      </c>
      <c r="E44" s="2" t="s">
        <v>65</v>
      </c>
      <c r="F44" s="30">
        <v>1</v>
      </c>
      <c r="G44" s="14">
        <v>0.94</v>
      </c>
      <c r="H44" s="4">
        <f t="shared" si="15"/>
        <v>50.17810575793184</v>
      </c>
      <c r="I44" s="4">
        <f t="shared" si="16"/>
        <v>53.380963572267916</v>
      </c>
      <c r="J44" s="4">
        <f t="shared" si="17"/>
        <v>177.92319999999998</v>
      </c>
      <c r="K44" s="4">
        <v>189.28</v>
      </c>
      <c r="L44" s="2">
        <v>3</v>
      </c>
      <c r="M44" s="2">
        <v>32</v>
      </c>
      <c r="N44" s="2">
        <v>45</v>
      </c>
      <c r="O44" s="2" t="s">
        <v>106</v>
      </c>
      <c r="P44" s="2">
        <v>1</v>
      </c>
      <c r="Q44" s="9">
        <f t="shared" si="18"/>
        <v>862.4761066337845</v>
      </c>
      <c r="R44" s="9">
        <f t="shared" si="19"/>
        <v>617.5506216696269</v>
      </c>
      <c r="S44" s="23">
        <f t="shared" si="20"/>
        <v>50.49999082568807</v>
      </c>
      <c r="U44" t="s">
        <v>107</v>
      </c>
      <c r="V44" s="7"/>
    </row>
    <row r="45" spans="2:22" ht="14.25">
      <c r="B45" s="3">
        <f t="shared" si="14"/>
        <v>780.8352171806878</v>
      </c>
      <c r="D45" s="3" t="s">
        <v>31</v>
      </c>
      <c r="E45" s="2" t="s">
        <v>23</v>
      </c>
      <c r="F45" s="30">
        <v>1</v>
      </c>
      <c r="G45" s="14">
        <v>0.94</v>
      </c>
      <c r="H45" s="4">
        <f t="shared" si="15"/>
        <v>45.66180983606557</v>
      </c>
      <c r="I45" s="4">
        <f t="shared" si="16"/>
        <v>48.57639344262295</v>
      </c>
      <c r="J45" s="4">
        <f t="shared" si="17"/>
        <v>154.7428</v>
      </c>
      <c r="K45" s="4">
        <v>164.62</v>
      </c>
      <c r="L45" s="2">
        <v>3</v>
      </c>
      <c r="M45" s="2">
        <v>23</v>
      </c>
      <c r="N45" s="2">
        <v>20</v>
      </c>
      <c r="O45" s="2" t="s">
        <v>111</v>
      </c>
      <c r="P45" s="2">
        <v>1</v>
      </c>
      <c r="Q45" s="9">
        <f t="shared" si="18"/>
        <v>780.8352171806878</v>
      </c>
      <c r="R45" s="9">
        <f t="shared" si="19"/>
        <v>540.351243339254</v>
      </c>
      <c r="S45" s="23">
        <f t="shared" si="20"/>
        <v>45.719726031485486</v>
      </c>
      <c r="U45" t="s">
        <v>104</v>
      </c>
      <c r="V45" s="7"/>
    </row>
    <row r="46" spans="2:22" ht="14.25">
      <c r="B46" s="3">
        <f t="shared" si="14"/>
        <v>706.022915571223</v>
      </c>
      <c r="D46" s="3" t="s">
        <v>80</v>
      </c>
      <c r="E46" s="2" t="s">
        <v>23</v>
      </c>
      <c r="F46" s="31">
        <v>0</v>
      </c>
      <c r="G46" s="14">
        <v>0.94</v>
      </c>
      <c r="H46" s="4">
        <f t="shared" si="15"/>
        <v>46.87873722461956</v>
      </c>
      <c r="I46" s="4">
        <f t="shared" si="16"/>
        <v>49.870997047467625</v>
      </c>
      <c r="J46" s="4">
        <f t="shared" si="17"/>
        <v>114.6706</v>
      </c>
      <c r="K46" s="4">
        <v>121.99</v>
      </c>
      <c r="L46" s="2">
        <v>2</v>
      </c>
      <c r="M46" s="2">
        <v>26</v>
      </c>
      <c r="N46" s="2">
        <v>46</v>
      </c>
      <c r="O46" s="2" t="s">
        <v>108</v>
      </c>
      <c r="P46" s="2">
        <v>1</v>
      </c>
      <c r="Q46" s="9">
        <f t="shared" si="18"/>
        <v>706.022915571223</v>
      </c>
      <c r="R46" s="9">
        <f t="shared" si="19"/>
        <v>372.17806394316165</v>
      </c>
      <c r="S46" s="23">
        <f t="shared" si="20"/>
        <v>41.33929100741037</v>
      </c>
      <c r="V46" s="7"/>
    </row>
    <row r="47" spans="2:22" ht="14.25">
      <c r="B47" s="3">
        <f t="shared" si="14"/>
        <v>694.6147811530097</v>
      </c>
      <c r="D47" t="s">
        <v>40</v>
      </c>
      <c r="E47" t="s">
        <v>46</v>
      </c>
      <c r="F47" s="29">
        <v>0</v>
      </c>
      <c r="G47" s="14">
        <v>0.94</v>
      </c>
      <c r="H47" s="4">
        <f t="shared" si="15"/>
        <v>46.324660194174754</v>
      </c>
      <c r="I47" s="4">
        <f t="shared" si="16"/>
        <v>49.28155339805825</v>
      </c>
      <c r="J47" s="4">
        <f t="shared" si="17"/>
        <v>108.6828</v>
      </c>
      <c r="K47" s="4">
        <v>115.62</v>
      </c>
      <c r="L47" s="2">
        <v>2</v>
      </c>
      <c r="M47" s="2">
        <v>20</v>
      </c>
      <c r="N47" s="2">
        <v>46</v>
      </c>
      <c r="O47" s="2" t="s">
        <v>109</v>
      </c>
      <c r="P47" s="2">
        <v>1</v>
      </c>
      <c r="Q47" s="9">
        <f t="shared" si="18"/>
        <v>694.6147811530097</v>
      </c>
      <c r="R47" s="9">
        <f t="shared" si="19"/>
        <v>354.0493298885839</v>
      </c>
      <c r="S47" s="23">
        <f t="shared" si="20"/>
        <v>40.671318087318085</v>
      </c>
      <c r="V47" s="7"/>
    </row>
    <row r="48" spans="2:22" ht="14.25">
      <c r="B48" s="3">
        <f t="shared" si="14"/>
        <v>598.2882044740066</v>
      </c>
      <c r="D48" s="3" t="s">
        <v>89</v>
      </c>
      <c r="E48" s="2" t="s">
        <v>90</v>
      </c>
      <c r="F48" s="34">
        <v>0</v>
      </c>
      <c r="G48" s="14">
        <v>0.95</v>
      </c>
      <c r="H48" s="4">
        <f t="shared" si="15"/>
        <v>39.593509385937004</v>
      </c>
      <c r="I48" s="4">
        <f t="shared" si="16"/>
        <v>41.67737830098632</v>
      </c>
      <c r="J48" s="4">
        <f t="shared" si="17"/>
        <v>103.702</v>
      </c>
      <c r="K48" s="4">
        <v>109.16</v>
      </c>
      <c r="L48" s="2">
        <v>2</v>
      </c>
      <c r="M48" s="2">
        <v>37</v>
      </c>
      <c r="N48" s="2">
        <v>9</v>
      </c>
      <c r="O48" s="2" t="s">
        <v>110</v>
      </c>
      <c r="P48" s="2">
        <v>1</v>
      </c>
      <c r="Q48" s="9">
        <f t="shared" si="18"/>
        <v>598.2882044740066</v>
      </c>
      <c r="R48" s="9">
        <f t="shared" si="19"/>
        <v>338.96940093654126</v>
      </c>
      <c r="S48" s="23">
        <f t="shared" si="20"/>
        <v>35.03117199962466</v>
      </c>
      <c r="V48" s="7"/>
    </row>
    <row r="49" spans="2:22" ht="14.25">
      <c r="B49" s="3">
        <f t="shared" si="14"/>
        <v>590.3707462252703</v>
      </c>
      <c r="D49" s="3" t="s">
        <v>119</v>
      </c>
      <c r="E49" s="2" t="s">
        <v>120</v>
      </c>
      <c r="F49" s="35">
        <v>0</v>
      </c>
      <c r="G49" s="14">
        <v>0.95</v>
      </c>
      <c r="H49" s="4">
        <f t="shared" si="15"/>
        <v>38.51127663586649</v>
      </c>
      <c r="I49" s="4">
        <f t="shared" si="16"/>
        <v>40.53818593249104</v>
      </c>
      <c r="J49" s="4">
        <f t="shared" si="17"/>
        <v>113.4585</v>
      </c>
      <c r="K49" s="4">
        <v>119.43</v>
      </c>
      <c r="L49" s="2">
        <v>2</v>
      </c>
      <c r="M49" s="2">
        <v>56</v>
      </c>
      <c r="N49" s="2">
        <v>46</v>
      </c>
      <c r="O49" s="2" t="s">
        <v>121</v>
      </c>
      <c r="P49" s="2">
        <v>1</v>
      </c>
      <c r="Q49" s="9">
        <f t="shared" si="18"/>
        <v>590.3707462252703</v>
      </c>
      <c r="R49" s="9">
        <f t="shared" si="19"/>
        <v>368.5082956563863</v>
      </c>
      <c r="S49" s="23">
        <f t="shared" si="20"/>
        <v>34.56758632362897</v>
      </c>
      <c r="V49" s="7"/>
    </row>
    <row r="50" spans="2:22" ht="14.25">
      <c r="B50" s="3"/>
      <c r="D50" s="3"/>
      <c r="E50" s="2"/>
      <c r="F50" s="35"/>
      <c r="G50" s="14"/>
      <c r="H50" s="4"/>
      <c r="I50" s="4"/>
      <c r="J50" s="4"/>
      <c r="K50" s="4"/>
      <c r="L50" s="2"/>
      <c r="M50" s="2"/>
      <c r="N50" s="2"/>
      <c r="O50" s="2"/>
      <c r="P50" s="2"/>
      <c r="Q50" s="9"/>
      <c r="R50" s="9"/>
      <c r="S50" s="23"/>
      <c r="V50" s="7"/>
    </row>
    <row r="51" spans="1:22" ht="14.25">
      <c r="A51" s="32">
        <v>41067</v>
      </c>
      <c r="B51" s="3"/>
      <c r="D51" s="3"/>
      <c r="E51" s="2"/>
      <c r="F51" s="35"/>
      <c r="G51" s="14"/>
      <c r="H51" s="4"/>
      <c r="I51" s="4"/>
      <c r="J51" s="4"/>
      <c r="K51" s="4"/>
      <c r="L51" s="2"/>
      <c r="M51" s="2"/>
      <c r="N51" s="2"/>
      <c r="O51" s="2"/>
      <c r="P51" s="2"/>
      <c r="Q51" s="9"/>
      <c r="R51" s="9"/>
      <c r="S51" s="23"/>
      <c r="V51" s="7"/>
    </row>
    <row r="52" spans="2:22" ht="14.25">
      <c r="B52" s="3">
        <f aca="true" t="shared" si="21" ref="B52:B60">MAX(R52,P52*Q52)-T52</f>
        <v>990</v>
      </c>
      <c r="D52" s="3" t="s">
        <v>61</v>
      </c>
      <c r="E52" s="2" t="s">
        <v>66</v>
      </c>
      <c r="F52" s="35">
        <v>0</v>
      </c>
      <c r="G52" s="14">
        <v>0.915</v>
      </c>
      <c r="H52" s="4">
        <f aca="true" t="shared" si="22" ref="H52:H60">+G52*I52</f>
        <v>63.8926858857292</v>
      </c>
      <c r="I52" s="4">
        <f aca="true" t="shared" si="23" ref="I52:I60">+K52/(L52+M52/60+N52/3600)</f>
        <v>69.82807200626142</v>
      </c>
      <c r="J52" s="4">
        <f aca="true" t="shared" si="24" ref="J52:J60">+G52*K52</f>
        <v>272.11185</v>
      </c>
      <c r="K52" s="4">
        <v>297.39</v>
      </c>
      <c r="L52" s="2">
        <v>4</v>
      </c>
      <c r="M52" s="2">
        <v>15</v>
      </c>
      <c r="N52" s="2">
        <v>32</v>
      </c>
      <c r="O52" s="2" t="s">
        <v>124</v>
      </c>
      <c r="P52" s="2">
        <v>1</v>
      </c>
      <c r="Q52" s="9">
        <f>S52/MAX(S$52:S$59)*1000</f>
        <v>1000</v>
      </c>
      <c r="R52" s="9">
        <f>J52/MAX(J$52:J$59)*600*(1+0.1*F52)+25</f>
        <v>625</v>
      </c>
      <c r="S52" s="23">
        <f aca="true" t="shared" si="25" ref="S52:S60">+P52*K52/(MAX(2,L52+M52/60+M52/3600)+1/3)*G52*(1+0.1*F52)</f>
        <v>59.31593460490464</v>
      </c>
      <c r="T52">
        <v>10</v>
      </c>
      <c r="U52" t="s">
        <v>126</v>
      </c>
      <c r="V52" s="7"/>
    </row>
    <row r="53" spans="2:22" ht="14.25">
      <c r="B53" s="3">
        <f t="shared" si="21"/>
        <v>911.0673239525748</v>
      </c>
      <c r="D53" s="3" t="s">
        <v>41</v>
      </c>
      <c r="E53" s="2" t="s">
        <v>115</v>
      </c>
      <c r="F53" s="35">
        <v>0</v>
      </c>
      <c r="G53" s="14">
        <v>0.885</v>
      </c>
      <c r="H53" s="4">
        <f t="shared" si="22"/>
        <v>58.32784201954398</v>
      </c>
      <c r="I53" s="4">
        <f t="shared" si="23"/>
        <v>65.90716612377851</v>
      </c>
      <c r="J53" s="4">
        <f t="shared" si="24"/>
        <v>238.75529999999998</v>
      </c>
      <c r="K53" s="4">
        <v>269.78</v>
      </c>
      <c r="L53" s="2">
        <v>4</v>
      </c>
      <c r="M53" s="2">
        <v>5</v>
      </c>
      <c r="N53" s="2">
        <v>36</v>
      </c>
      <c r="O53" s="2" t="s">
        <v>123</v>
      </c>
      <c r="P53" s="2">
        <v>1</v>
      </c>
      <c r="Q53" s="9">
        <f>S53/MAX(S$52:S$59)*1000</f>
        <v>911.0673239525748</v>
      </c>
      <c r="R53" s="9">
        <f>J53/MAX(J$52:J$59)*600*(1+0.1*F53)+25</f>
        <v>551.4496198897622</v>
      </c>
      <c r="S53" s="23">
        <f t="shared" si="25"/>
        <v>54.0408098082364</v>
      </c>
      <c r="V53" s="7"/>
    </row>
    <row r="54" spans="2:22" ht="14.25">
      <c r="B54" s="3">
        <f t="shared" si="21"/>
        <v>775.6615807319147</v>
      </c>
      <c r="D54" s="3" t="s">
        <v>143</v>
      </c>
      <c r="E54" s="2" t="s">
        <v>144</v>
      </c>
      <c r="F54" s="35">
        <v>0</v>
      </c>
      <c r="G54" s="14">
        <v>0.894</v>
      </c>
      <c r="H54" s="4">
        <f t="shared" si="22"/>
        <v>52.77709565217392</v>
      </c>
      <c r="I54" s="4">
        <f t="shared" si="23"/>
        <v>59.03478260869566</v>
      </c>
      <c r="J54" s="4">
        <f t="shared" si="24"/>
        <v>121.38732</v>
      </c>
      <c r="K54" s="4">
        <v>135.78</v>
      </c>
      <c r="L54" s="2">
        <v>2</v>
      </c>
      <c r="M54" s="2">
        <v>18</v>
      </c>
      <c r="N54" s="2">
        <v>0</v>
      </c>
      <c r="O54" s="2" t="s">
        <v>145</v>
      </c>
      <c r="P54" s="2">
        <v>1</v>
      </c>
      <c r="Q54" s="9">
        <f>S54/MAX(S$52:S$60)*1000</f>
        <v>775.6615807319147</v>
      </c>
      <c r="R54" s="9">
        <f>J54/MAX(J$52:J$60)*600*(1+0.1*F54)+25</f>
        <v>292.65608333484926</v>
      </c>
      <c r="S54" s="23">
        <f t="shared" si="25"/>
        <v>46.009091598231215</v>
      </c>
      <c r="V54" s="7"/>
    </row>
    <row r="55" spans="2:22" ht="14.25">
      <c r="B55" s="3">
        <f t="shared" si="21"/>
        <v>760.2006941410948</v>
      </c>
      <c r="D55" s="3" t="s">
        <v>34</v>
      </c>
      <c r="E55" s="2" t="s">
        <v>129</v>
      </c>
      <c r="F55" s="35">
        <v>0</v>
      </c>
      <c r="G55" s="14">
        <v>0.94</v>
      </c>
      <c r="H55" s="4">
        <f t="shared" si="22"/>
        <v>48.37619502752405</v>
      </c>
      <c r="I55" s="4">
        <f t="shared" si="23"/>
        <v>51.46403726332346</v>
      </c>
      <c r="J55" s="4">
        <f t="shared" si="24"/>
        <v>222.14079999999998</v>
      </c>
      <c r="K55" s="4">
        <v>236.32</v>
      </c>
      <c r="L55" s="2">
        <v>4</v>
      </c>
      <c r="M55" s="2">
        <v>35</v>
      </c>
      <c r="N55" s="2">
        <v>31</v>
      </c>
      <c r="O55" s="2" t="s">
        <v>127</v>
      </c>
      <c r="P55" s="2">
        <v>1</v>
      </c>
      <c r="Q55" s="9">
        <f aca="true" t="shared" si="26" ref="Q55:Q60">S55/MAX(S$52:S$59)*1000</f>
        <v>760.2006941410948</v>
      </c>
      <c r="R55" s="9">
        <f aca="true" t="shared" si="27" ref="R55:R60">J55/MAX(J$52:J$59)*600*(1+0.1*F55)+25</f>
        <v>514.8150521559425</v>
      </c>
      <c r="S55" s="23">
        <f t="shared" si="25"/>
        <v>45.09201466027629</v>
      </c>
      <c r="V55" s="7"/>
    </row>
    <row r="56" spans="2:22" ht="14.25">
      <c r="B56" s="3">
        <f t="shared" si="21"/>
        <v>731.0413919824442</v>
      </c>
      <c r="D56" s="3" t="s">
        <v>60</v>
      </c>
      <c r="E56" s="2" t="s">
        <v>65</v>
      </c>
      <c r="F56" s="35">
        <v>0</v>
      </c>
      <c r="G56" s="14">
        <v>0.94</v>
      </c>
      <c r="H56" s="4">
        <f t="shared" si="22"/>
        <v>48.92507901907357</v>
      </c>
      <c r="I56" s="4">
        <f t="shared" si="23"/>
        <v>52.04795640326976</v>
      </c>
      <c r="J56" s="4">
        <f t="shared" si="24"/>
        <v>124.691</v>
      </c>
      <c r="K56" s="4">
        <v>132.65</v>
      </c>
      <c r="L56" s="2">
        <v>2</v>
      </c>
      <c r="M56" s="2">
        <v>32</v>
      </c>
      <c r="N56" s="2">
        <v>55</v>
      </c>
      <c r="O56" s="2" t="s">
        <v>122</v>
      </c>
      <c r="P56" s="2">
        <v>1</v>
      </c>
      <c r="Q56" s="9">
        <f t="shared" si="26"/>
        <v>731.0413919824442</v>
      </c>
      <c r="R56" s="9">
        <f t="shared" si="27"/>
        <v>299.94061724985517</v>
      </c>
      <c r="S56" s="23">
        <f t="shared" si="25"/>
        <v>43.36240340030912</v>
      </c>
      <c r="V56" s="7"/>
    </row>
    <row r="57" spans="2:22" ht="14.25">
      <c r="B57" s="3">
        <f t="shared" si="21"/>
        <v>652.3019255598487</v>
      </c>
      <c r="D57" s="3" t="s">
        <v>136</v>
      </c>
      <c r="E57" s="2" t="s">
        <v>84</v>
      </c>
      <c r="F57" s="35">
        <v>0</v>
      </c>
      <c r="G57" s="14">
        <v>0.99</v>
      </c>
      <c r="H57" s="4">
        <f t="shared" si="22"/>
        <v>41.55928033780063</v>
      </c>
      <c r="I57" s="4">
        <f t="shared" si="23"/>
        <v>41.979071048283465</v>
      </c>
      <c r="J57" s="4">
        <f t="shared" si="24"/>
        <v>188.64450000000002</v>
      </c>
      <c r="K57" s="4">
        <v>190.55</v>
      </c>
      <c r="L57" s="2">
        <v>4</v>
      </c>
      <c r="M57" s="2">
        <v>32</v>
      </c>
      <c r="N57" s="2">
        <v>21</v>
      </c>
      <c r="O57" s="2" t="s">
        <v>140</v>
      </c>
      <c r="P57" s="2">
        <v>1</v>
      </c>
      <c r="Q57" s="9">
        <f t="shared" si="26"/>
        <v>652.3019255598487</v>
      </c>
      <c r="R57" s="9">
        <f t="shared" si="27"/>
        <v>440.9565267003257</v>
      </c>
      <c r="S57" s="23">
        <f t="shared" si="25"/>
        <v>38.69189835916136</v>
      </c>
      <c r="U57" t="s">
        <v>137</v>
      </c>
      <c r="V57" s="7"/>
    </row>
    <row r="58" spans="2:22" ht="14.25">
      <c r="B58" s="3">
        <f t="shared" si="21"/>
        <v>646.6870795421942</v>
      </c>
      <c r="D58" s="3" t="s">
        <v>136</v>
      </c>
      <c r="E58" s="2" t="s">
        <v>84</v>
      </c>
      <c r="F58" s="37">
        <v>0</v>
      </c>
      <c r="G58" s="14">
        <v>0.99</v>
      </c>
      <c r="H58" s="4">
        <f t="shared" si="22"/>
        <v>44.5145584725537</v>
      </c>
      <c r="I58" s="4">
        <f t="shared" si="23"/>
        <v>44.96420047732697</v>
      </c>
      <c r="J58" s="4">
        <f t="shared" si="24"/>
        <v>202.059</v>
      </c>
      <c r="K58" s="4">
        <v>204.1</v>
      </c>
      <c r="L58" s="2">
        <v>4</v>
      </c>
      <c r="M58" s="2">
        <v>32</v>
      </c>
      <c r="N58" s="2">
        <v>21</v>
      </c>
      <c r="O58" s="2" t="s">
        <v>139</v>
      </c>
      <c r="P58" s="2">
        <v>1</v>
      </c>
      <c r="Q58" s="9">
        <f t="shared" si="26"/>
        <v>698.6870795421942</v>
      </c>
      <c r="R58" s="9">
        <f t="shared" si="27"/>
        <v>470.53517239326396</v>
      </c>
      <c r="S58" s="23">
        <f t="shared" si="25"/>
        <v>41.4432771194166</v>
      </c>
      <c r="T58">
        <v>52</v>
      </c>
      <c r="U58" t="s">
        <v>138</v>
      </c>
      <c r="V58" s="7"/>
    </row>
    <row r="59" spans="2:22" ht="14.25">
      <c r="B59" s="3">
        <f t="shared" si="21"/>
        <v>617.1018738635809</v>
      </c>
      <c r="D59" s="3" t="s">
        <v>37</v>
      </c>
      <c r="E59" s="2" t="s">
        <v>87</v>
      </c>
      <c r="F59" s="37">
        <v>0</v>
      </c>
      <c r="G59" s="14">
        <v>1.18</v>
      </c>
      <c r="H59" s="4">
        <f t="shared" si="22"/>
        <v>41.223930623759266</v>
      </c>
      <c r="I59" s="4">
        <f t="shared" si="23"/>
        <v>34.935534426914636</v>
      </c>
      <c r="J59" s="4">
        <f t="shared" si="24"/>
        <v>109.59839999999998</v>
      </c>
      <c r="K59" s="4">
        <v>92.88</v>
      </c>
      <c r="L59" s="2">
        <v>2</v>
      </c>
      <c r="M59" s="2">
        <v>39</v>
      </c>
      <c r="N59" s="2">
        <v>31</v>
      </c>
      <c r="O59" s="2" t="s">
        <v>128</v>
      </c>
      <c r="P59" s="2">
        <v>1</v>
      </c>
      <c r="Q59" s="9">
        <f t="shared" si="26"/>
        <v>617.1018738635809</v>
      </c>
      <c r="R59" s="9">
        <f t="shared" si="27"/>
        <v>266.6618019391658</v>
      </c>
      <c r="S59" s="23">
        <f t="shared" si="25"/>
        <v>36.60397439465628</v>
      </c>
      <c r="V59" s="7"/>
    </row>
    <row r="60" spans="2:22" ht="14.25">
      <c r="B60" s="3">
        <f t="shared" si="21"/>
        <v>604.9763627537064</v>
      </c>
      <c r="D60" s="3" t="s">
        <v>93</v>
      </c>
      <c r="E60" s="2" t="s">
        <v>44</v>
      </c>
      <c r="F60" s="38">
        <v>0</v>
      </c>
      <c r="G60" s="14">
        <v>0.88</v>
      </c>
      <c r="H60" s="4">
        <f t="shared" si="22"/>
        <v>38.202959427207645</v>
      </c>
      <c r="I60" s="4">
        <f t="shared" si="23"/>
        <v>43.41245389455414</v>
      </c>
      <c r="J60" s="4">
        <f t="shared" si="24"/>
        <v>195.64159999999998</v>
      </c>
      <c r="K60" s="4">
        <v>222.32</v>
      </c>
      <c r="L60" s="2">
        <v>5</v>
      </c>
      <c r="M60" s="2">
        <v>7</v>
      </c>
      <c r="N60" s="2">
        <v>16</v>
      </c>
      <c r="O60" s="2" t="s">
        <v>125</v>
      </c>
      <c r="P60" s="2">
        <v>1</v>
      </c>
      <c r="Q60" s="9">
        <f t="shared" si="26"/>
        <v>604.9763627537064</v>
      </c>
      <c r="R60" s="9">
        <f t="shared" si="27"/>
        <v>456.384961735404</v>
      </c>
      <c r="S60" s="23">
        <f t="shared" si="25"/>
        <v>35.88473837061192</v>
      </c>
      <c r="V60" s="7"/>
    </row>
    <row r="61" spans="2:22" ht="14.25">
      <c r="B61" s="3"/>
      <c r="D61" s="3"/>
      <c r="E61" s="2"/>
      <c r="F61" s="35"/>
      <c r="G61" s="14"/>
      <c r="H61" s="4"/>
      <c r="I61" s="4"/>
      <c r="J61" s="4"/>
      <c r="K61" s="4"/>
      <c r="L61" s="2"/>
      <c r="M61" s="2"/>
      <c r="N61" s="2"/>
      <c r="O61" s="2"/>
      <c r="P61" s="2"/>
      <c r="Q61" s="9"/>
      <c r="R61" s="9"/>
      <c r="S61" s="23"/>
      <c r="V61" s="7"/>
    </row>
    <row r="62" spans="1:22" ht="14.25">
      <c r="A62" s="32">
        <v>41069</v>
      </c>
      <c r="B62" s="3"/>
      <c r="D62" s="3"/>
      <c r="E62" s="2"/>
      <c r="F62" s="38"/>
      <c r="G62" s="14"/>
      <c r="H62" s="4"/>
      <c r="I62" s="4"/>
      <c r="J62" s="4"/>
      <c r="K62" s="4"/>
      <c r="L62" s="2"/>
      <c r="M62" s="2"/>
      <c r="N62" s="2"/>
      <c r="O62" s="2"/>
      <c r="P62" s="2"/>
      <c r="Q62" s="9"/>
      <c r="R62" s="9"/>
      <c r="S62" s="23"/>
      <c r="V62" s="7"/>
    </row>
    <row r="63" spans="2:22" ht="14.25">
      <c r="B63" s="3">
        <f aca="true" t="shared" si="28" ref="B63:B68">MAX(R63,P63*Q63)-T63</f>
        <v>1000</v>
      </c>
      <c r="D63" s="3" t="s">
        <v>26</v>
      </c>
      <c r="E63" s="2" t="s">
        <v>44</v>
      </c>
      <c r="F63" s="35">
        <v>1</v>
      </c>
      <c r="G63" s="14">
        <v>0.88</v>
      </c>
      <c r="H63" s="4">
        <f aca="true" t="shared" si="29" ref="H63:H68">+G63*I63</f>
        <v>57.62552965162662</v>
      </c>
      <c r="I63" s="4">
        <f aca="true" t="shared" si="30" ref="I63:I68">+K63/(L63+M63/60+N63/3600)</f>
        <v>65.48355642230298</v>
      </c>
      <c r="J63" s="4">
        <f aca="true" t="shared" si="31" ref="J63:J68">+G63*K63</f>
        <v>180.576</v>
      </c>
      <c r="K63" s="4">
        <v>205.2</v>
      </c>
      <c r="L63" s="2">
        <v>3</v>
      </c>
      <c r="M63" s="2">
        <v>8</v>
      </c>
      <c r="N63" s="2">
        <v>1</v>
      </c>
      <c r="O63" s="2" t="s">
        <v>118</v>
      </c>
      <c r="P63" s="2">
        <v>1</v>
      </c>
      <c r="Q63" s="9">
        <f aca="true" t="shared" si="32" ref="Q63:Q68">S63/MAX(S$63:S$67)*1000</f>
        <v>1000</v>
      </c>
      <c r="R63" s="9">
        <f aca="true" t="shared" si="33" ref="R63:R68">J63/MAX(J$63:J$67)*600*(1+0.1*F63)+25</f>
        <v>685</v>
      </c>
      <c r="S63" s="23">
        <f aca="true" t="shared" si="34" ref="S63:S68">+P63*K63/(MAX(2,L63+M63/60+M63/3600)+1/3)*G63*(1+0.1*F63)</f>
        <v>57.26144778987828</v>
      </c>
      <c r="U63" t="s">
        <v>133</v>
      </c>
      <c r="V63" s="7"/>
    </row>
    <row r="64" spans="2:22" ht="14.25">
      <c r="B64" s="3">
        <f t="shared" si="28"/>
        <v>716.696595936724</v>
      </c>
      <c r="D64" s="3" t="s">
        <v>62</v>
      </c>
      <c r="E64" s="2" t="s">
        <v>68</v>
      </c>
      <c r="F64" s="35">
        <v>1</v>
      </c>
      <c r="G64" s="14">
        <v>0.87</v>
      </c>
      <c r="H64" s="4">
        <f t="shared" si="29"/>
        <v>49.2075556288116</v>
      </c>
      <c r="I64" s="4">
        <f t="shared" si="30"/>
        <v>56.560408768748964</v>
      </c>
      <c r="J64" s="4">
        <f t="shared" si="31"/>
        <v>165.8568</v>
      </c>
      <c r="K64" s="4">
        <v>190.64</v>
      </c>
      <c r="L64" s="2">
        <v>3</v>
      </c>
      <c r="M64" s="2">
        <v>22</v>
      </c>
      <c r="N64" s="2">
        <v>14</v>
      </c>
      <c r="O64" s="2" t="s">
        <v>132</v>
      </c>
      <c r="P64" s="2">
        <v>1</v>
      </c>
      <c r="Q64" s="9">
        <f t="shared" si="32"/>
        <v>859.696595936724</v>
      </c>
      <c r="R64" s="9">
        <f t="shared" si="33"/>
        <v>631.2017543859649</v>
      </c>
      <c r="S64" s="23">
        <f t="shared" si="34"/>
        <v>49.227471743366806</v>
      </c>
      <c r="T64">
        <f>25+200*0.59</f>
        <v>143</v>
      </c>
      <c r="U64" t="s">
        <v>134</v>
      </c>
      <c r="V64" s="7"/>
    </row>
    <row r="65" spans="2:22" ht="14.25">
      <c r="B65" s="3">
        <f t="shared" si="28"/>
        <v>657.6429090255539</v>
      </c>
      <c r="D65" s="3" t="s">
        <v>119</v>
      </c>
      <c r="E65" s="2" t="s">
        <v>120</v>
      </c>
      <c r="F65" s="33">
        <v>1</v>
      </c>
      <c r="G65" s="14">
        <v>0.95</v>
      </c>
      <c r="H65" s="4">
        <f t="shared" si="29"/>
        <v>37.53410531257335</v>
      </c>
      <c r="I65" s="4">
        <f t="shared" si="30"/>
        <v>39.5095845395509</v>
      </c>
      <c r="J65" s="4">
        <f t="shared" si="31"/>
        <v>133.25650000000002</v>
      </c>
      <c r="K65" s="4">
        <v>140.27</v>
      </c>
      <c r="L65" s="2">
        <v>3</v>
      </c>
      <c r="M65" s="2">
        <v>33</v>
      </c>
      <c r="N65" s="2">
        <v>1</v>
      </c>
      <c r="O65" s="2" t="s">
        <v>130</v>
      </c>
      <c r="P65" s="2">
        <v>1</v>
      </c>
      <c r="Q65" s="9">
        <f t="shared" si="32"/>
        <v>657.6429090255539</v>
      </c>
      <c r="R65" s="9">
        <f t="shared" si="33"/>
        <v>512.0486111111113</v>
      </c>
      <c r="S65" s="23">
        <f t="shared" si="34"/>
        <v>37.657585099550424</v>
      </c>
      <c r="U65" t="s">
        <v>131</v>
      </c>
      <c r="V65" s="7"/>
    </row>
    <row r="66" spans="2:22" ht="14.25">
      <c r="B66" s="3">
        <f t="shared" si="28"/>
        <v>638.3933672318868</v>
      </c>
      <c r="D66" s="3" t="s">
        <v>17</v>
      </c>
      <c r="E66" s="2" t="s">
        <v>44</v>
      </c>
      <c r="F66" s="36">
        <v>0</v>
      </c>
      <c r="G66" s="14">
        <v>0.88</v>
      </c>
      <c r="H66" s="4">
        <f t="shared" si="29"/>
        <v>41.53210780926054</v>
      </c>
      <c r="I66" s="4">
        <f t="shared" si="30"/>
        <v>47.195577055977886</v>
      </c>
      <c r="J66" s="4">
        <f t="shared" si="31"/>
        <v>100.16159999999999</v>
      </c>
      <c r="K66" s="4">
        <v>113.82</v>
      </c>
      <c r="L66" s="2">
        <v>2</v>
      </c>
      <c r="M66" s="2">
        <v>24</v>
      </c>
      <c r="N66" s="2">
        <v>42</v>
      </c>
      <c r="O66" s="2" t="s">
        <v>150</v>
      </c>
      <c r="P66" s="2">
        <v>1</v>
      </c>
      <c r="Q66" s="9">
        <f t="shared" si="32"/>
        <v>638.3933672318868</v>
      </c>
      <c r="R66" s="9">
        <f t="shared" si="33"/>
        <v>357.8070175438597</v>
      </c>
      <c r="S66" s="23">
        <f t="shared" si="34"/>
        <v>36.55532846715328</v>
      </c>
      <c r="V66" s="7"/>
    </row>
    <row r="67" spans="2:22" ht="14.25">
      <c r="B67" s="3">
        <f t="shared" si="28"/>
        <v>607.6553999562119</v>
      </c>
      <c r="D67" s="3" t="s">
        <v>62</v>
      </c>
      <c r="E67" s="2" t="s">
        <v>68</v>
      </c>
      <c r="F67" s="38">
        <v>1</v>
      </c>
      <c r="G67" s="14">
        <v>0.87</v>
      </c>
      <c r="H67" s="4">
        <f t="shared" si="29"/>
        <v>50.363300675675674</v>
      </c>
      <c r="I67" s="4">
        <f t="shared" si="30"/>
        <v>57.88885135135135</v>
      </c>
      <c r="J67" s="4">
        <f t="shared" si="31"/>
        <v>165.6393</v>
      </c>
      <c r="K67" s="4">
        <v>190.39</v>
      </c>
      <c r="L67" s="2">
        <v>3</v>
      </c>
      <c r="M67" s="2">
        <v>17</v>
      </c>
      <c r="N67" s="2">
        <v>20</v>
      </c>
      <c r="O67" s="2" t="s">
        <v>132</v>
      </c>
      <c r="P67" s="2">
        <v>1</v>
      </c>
      <c r="Q67" s="9">
        <f t="shared" si="32"/>
        <v>878.6553999562119</v>
      </c>
      <c r="R67" s="9">
        <f t="shared" si="33"/>
        <v>630.406798245614</v>
      </c>
      <c r="S67" s="23">
        <f t="shared" si="34"/>
        <v>50.31308030988725</v>
      </c>
      <c r="T67">
        <f>25+(4992-4500)/2</f>
        <v>271</v>
      </c>
      <c r="U67" t="s">
        <v>135</v>
      </c>
      <c r="V67" s="7"/>
    </row>
    <row r="68" spans="2:22" ht="14.25">
      <c r="B68" s="3">
        <f t="shared" si="28"/>
        <v>507.7537669015438</v>
      </c>
      <c r="D68" s="3" t="s">
        <v>89</v>
      </c>
      <c r="E68" s="2" t="s">
        <v>90</v>
      </c>
      <c r="F68" s="38">
        <v>0</v>
      </c>
      <c r="G68" s="14">
        <v>0.95</v>
      </c>
      <c r="H68" s="4">
        <f t="shared" si="29"/>
        <v>31.708758802816902</v>
      </c>
      <c r="I68" s="4">
        <f t="shared" si="30"/>
        <v>33.377640845070424</v>
      </c>
      <c r="J68" s="4">
        <f t="shared" si="31"/>
        <v>120.0705</v>
      </c>
      <c r="K68" s="4">
        <v>126.39</v>
      </c>
      <c r="L68" s="2">
        <v>3</v>
      </c>
      <c r="M68" s="2">
        <v>47</v>
      </c>
      <c r="N68" s="2">
        <v>12</v>
      </c>
      <c r="O68" s="2" t="s">
        <v>142</v>
      </c>
      <c r="P68" s="2">
        <v>1</v>
      </c>
      <c r="Q68" s="9">
        <f t="shared" si="32"/>
        <v>507.7537669015438</v>
      </c>
      <c r="R68" s="9">
        <f t="shared" si="33"/>
        <v>423.95833333333337</v>
      </c>
      <c r="S68" s="23">
        <f t="shared" si="34"/>
        <v>29.07471581354678</v>
      </c>
      <c r="V68" s="7"/>
    </row>
    <row r="69" spans="2:22" ht="14.25">
      <c r="B69" s="3"/>
      <c r="D69" s="3"/>
      <c r="E69" s="2"/>
      <c r="F69" s="38"/>
      <c r="G69" s="14"/>
      <c r="H69" s="4"/>
      <c r="I69" s="4"/>
      <c r="J69" s="4"/>
      <c r="K69" s="4"/>
      <c r="L69" s="2"/>
      <c r="M69" s="2"/>
      <c r="N69" s="2"/>
      <c r="O69" s="2"/>
      <c r="P69" s="2"/>
      <c r="Q69" s="9"/>
      <c r="R69" s="9"/>
      <c r="S69" s="23"/>
      <c r="V69" s="7"/>
    </row>
    <row r="70" spans="1:22" ht="14.25">
      <c r="A70" s="32">
        <v>41070</v>
      </c>
      <c r="B70" s="3"/>
      <c r="D70" s="3"/>
      <c r="E70" s="2"/>
      <c r="F70" s="38"/>
      <c r="G70" s="14"/>
      <c r="H70" s="4"/>
      <c r="I70" s="4"/>
      <c r="J70" s="4"/>
      <c r="K70" s="4"/>
      <c r="L70" s="2"/>
      <c r="M70" s="2"/>
      <c r="N70" s="2"/>
      <c r="O70" s="2"/>
      <c r="P70" s="2"/>
      <c r="Q70" s="9"/>
      <c r="R70" s="9"/>
      <c r="S70" s="23"/>
      <c r="V70" s="7"/>
    </row>
    <row r="71" spans="2:22" ht="14.25">
      <c r="B71" s="3">
        <f>MAX(R71,P71*Q71)-T71</f>
        <v>1000</v>
      </c>
      <c r="D71" s="3" t="s">
        <v>26</v>
      </c>
      <c r="E71" s="2" t="s">
        <v>44</v>
      </c>
      <c r="F71" s="38">
        <v>1</v>
      </c>
      <c r="G71" s="14">
        <v>0.88</v>
      </c>
      <c r="H71" s="4">
        <f>+G71*I71</f>
        <v>60.7520807627594</v>
      </c>
      <c r="I71" s="4">
        <f>+K71/(L71+M71/60+N71/3600)</f>
        <v>69.03645541222659</v>
      </c>
      <c r="J71" s="4">
        <f>+G71*K71</f>
        <v>270.80240000000003</v>
      </c>
      <c r="K71" s="4">
        <v>307.73</v>
      </c>
      <c r="L71" s="2">
        <v>4</v>
      </c>
      <c r="M71" s="2">
        <v>27</v>
      </c>
      <c r="N71" s="2">
        <v>27</v>
      </c>
      <c r="O71" s="2" t="s">
        <v>141</v>
      </c>
      <c r="P71" s="2">
        <v>1</v>
      </c>
      <c r="Q71" s="9">
        <f>S71/MAX(S$71:S$75)*1000</f>
        <v>1000</v>
      </c>
      <c r="R71" s="9">
        <f>J71/MAX(J$71:J$75)*600*(1+0.1*F71)+25</f>
        <v>656.8589593340384</v>
      </c>
      <c r="S71" s="23">
        <f>+P71*K71/(MAX(2,L71+M71/60+M71/3600)+1/3)*G71*(1+0.1*F71)</f>
        <v>62.17762532614368</v>
      </c>
      <c r="V71" s="7"/>
    </row>
    <row r="72" spans="2:22" ht="14.25">
      <c r="B72" s="3">
        <f>MAX(R72,P72*Q72)-T72</f>
        <v>924.5723969610755</v>
      </c>
      <c r="D72" s="3" t="s">
        <v>61</v>
      </c>
      <c r="E72" s="2" t="s">
        <v>66</v>
      </c>
      <c r="F72" s="36">
        <v>1</v>
      </c>
      <c r="G72" s="14">
        <v>0.915</v>
      </c>
      <c r="H72" s="4">
        <f>+G72*I72</f>
        <v>57.78612870275792</v>
      </c>
      <c r="I72" s="4">
        <f>+K72/(L72+M72/60+N72/3600)</f>
        <v>63.15423901940756</v>
      </c>
      <c r="J72" s="4">
        <f>+G72*K72</f>
        <v>282.8631</v>
      </c>
      <c r="K72" s="4">
        <v>309.14</v>
      </c>
      <c r="L72" s="2">
        <v>4</v>
      </c>
      <c r="M72" s="2">
        <v>53</v>
      </c>
      <c r="N72" s="2">
        <v>42</v>
      </c>
      <c r="O72" s="2" t="s">
        <v>148</v>
      </c>
      <c r="P72" s="2">
        <v>1</v>
      </c>
      <c r="Q72" s="9">
        <f>S72/MAX(S$71:S$75)*1000</f>
        <v>956.5723969610755</v>
      </c>
      <c r="R72" s="9">
        <f>J72/MAX(J$71:J$75)*600*(1+0.1*F72)+25</f>
        <v>685</v>
      </c>
      <c r="S72" s="23">
        <f>+P72*K72/(MAX(2,L72+M72/60+M72/3600)+1/3)*G72*(1+0.1*F72)</f>
        <v>59.47740009557693</v>
      </c>
      <c r="T72">
        <v>32</v>
      </c>
      <c r="U72" t="s">
        <v>149</v>
      </c>
      <c r="V72" s="7"/>
    </row>
    <row r="73" spans="2:22" ht="14.25">
      <c r="B73" s="3">
        <f>MAX(R73,P73*Q73)-T73</f>
        <v>658.4139782167824</v>
      </c>
      <c r="D73" s="3" t="s">
        <v>62</v>
      </c>
      <c r="E73" s="2" t="s">
        <v>68</v>
      </c>
      <c r="F73" s="38">
        <v>1</v>
      </c>
      <c r="G73" s="14">
        <v>0.87</v>
      </c>
      <c r="H73" s="4">
        <f>+G73*I73</f>
        <v>40.86183478757238</v>
      </c>
      <c r="I73" s="4">
        <f>+K73/(L73+M73/60+N73/3600)</f>
        <v>46.967626192611924</v>
      </c>
      <c r="J73" s="4">
        <f>+G73*K73</f>
        <v>139.1913</v>
      </c>
      <c r="K73" s="4">
        <v>159.99</v>
      </c>
      <c r="L73" s="2">
        <v>3</v>
      </c>
      <c r="M73" s="2">
        <v>24</v>
      </c>
      <c r="N73" s="2">
        <v>23</v>
      </c>
      <c r="O73" s="2" t="s">
        <v>146</v>
      </c>
      <c r="P73" s="2">
        <v>1</v>
      </c>
      <c r="Q73" s="9">
        <f>S73/MAX(S$71:S$75)*1000</f>
        <v>658.4139782167824</v>
      </c>
      <c r="R73" s="9">
        <f>J73/MAX(J$71:J$75)*600*(1+0.1*F73)+25</f>
        <v>349.7728600867346</v>
      </c>
      <c r="S73" s="23">
        <f>+P73*K73/(MAX(2,L73+M73/60+M73/3600)+1/3)*G73*(1+0.1*F73)</f>
        <v>40.93861764705883</v>
      </c>
      <c r="V73" s="7"/>
    </row>
    <row r="74" spans="2:22" ht="14.25">
      <c r="B74" s="3">
        <f>MAX(R74,P74*Q74)-T74</f>
        <v>630.0003223752817</v>
      </c>
      <c r="D74" s="3" t="s">
        <v>62</v>
      </c>
      <c r="E74" s="2" t="s">
        <v>68</v>
      </c>
      <c r="F74" s="39">
        <v>1</v>
      </c>
      <c r="G74" s="14">
        <v>0.87</v>
      </c>
      <c r="H74" s="4">
        <f>+G74*I74</f>
        <v>39.5676</v>
      </c>
      <c r="I74" s="4">
        <f>+K74/(L74+M74/60+N74/3600)</f>
        <v>45.48</v>
      </c>
      <c r="J74" s="4">
        <f>+G74*K74</f>
        <v>118.7028</v>
      </c>
      <c r="K74" s="4">
        <v>136.44</v>
      </c>
      <c r="L74" s="2">
        <v>3</v>
      </c>
      <c r="M74" s="2">
        <v>0</v>
      </c>
      <c r="N74" s="2">
        <v>0</v>
      </c>
      <c r="O74" s="2" t="s">
        <v>147</v>
      </c>
      <c r="P74" s="2">
        <v>1</v>
      </c>
      <c r="Q74" s="9">
        <f>S74/MAX(S$71:S$75)*1000</f>
        <v>630.0003223752817</v>
      </c>
      <c r="R74" s="9">
        <f>J74/MAX(J$71:J$75)*600*(1+0.1*F74)+25</f>
        <v>301.9673668993941</v>
      </c>
      <c r="S74" s="23">
        <f>+P74*K74/(MAX(2,L74+M74/60+M74/3600)+1/3)*G74*(1+0.1*F74)</f>
        <v>39.171924</v>
      </c>
      <c r="V74" s="7"/>
    </row>
    <row r="75" spans="2:22" ht="14.25">
      <c r="B75" s="3">
        <f>MAX(R75,P75*Q75)-T75</f>
        <v>616.6649429832684</v>
      </c>
      <c r="D75" s="3" t="s">
        <v>62</v>
      </c>
      <c r="E75" s="2" t="s">
        <v>68</v>
      </c>
      <c r="F75" s="38">
        <v>0</v>
      </c>
      <c r="G75" s="14">
        <v>0.87</v>
      </c>
      <c r="H75" s="4">
        <f>+G75*I75</f>
        <v>43.068945777061074</v>
      </c>
      <c r="I75" s="4">
        <f>+K75/(L75+M75/60+N75/3600)</f>
        <v>49.50453537593227</v>
      </c>
      <c r="J75" s="4">
        <f>+G75*K75</f>
        <v>118.7028</v>
      </c>
      <c r="K75" s="4">
        <v>136.44</v>
      </c>
      <c r="L75" s="2">
        <v>2</v>
      </c>
      <c r="M75" s="2">
        <v>45</v>
      </c>
      <c r="N75" s="2">
        <v>22</v>
      </c>
      <c r="O75" s="2" t="s">
        <v>147</v>
      </c>
      <c r="P75" s="2">
        <v>1</v>
      </c>
      <c r="Q75" s="9">
        <f>S75/MAX(S$71:S$75)*1000</f>
        <v>616.6649429832684</v>
      </c>
      <c r="R75" s="9">
        <f>J75/MAX(J$71:J$75)*600*(1+0.1*F75)+25</f>
        <v>276.78851536308554</v>
      </c>
      <c r="S75" s="23">
        <f>+P75*K75/(MAX(2,L75+M75/60+M75/3600)+1/3)*G75*(1+0.1*F75)</f>
        <v>38.34276177658142</v>
      </c>
      <c r="V75" s="7"/>
    </row>
    <row r="76" spans="2:22" ht="14.25">
      <c r="B76" s="3"/>
      <c r="D76" s="3"/>
      <c r="E76" s="2"/>
      <c r="F76" s="36"/>
      <c r="G76" s="14"/>
      <c r="H76" s="4"/>
      <c r="I76" s="4"/>
      <c r="J76" s="4"/>
      <c r="K76" s="4"/>
      <c r="L76" s="2"/>
      <c r="M76" s="2"/>
      <c r="N76" s="2"/>
      <c r="O76" s="2"/>
      <c r="P76" s="2"/>
      <c r="Q76" s="9"/>
      <c r="R76" s="9"/>
      <c r="S76" s="23"/>
      <c r="V76" s="7"/>
    </row>
    <row r="77" spans="1:22" ht="14.25">
      <c r="A77" s="32">
        <v>41082</v>
      </c>
      <c r="B77" s="3"/>
      <c r="D77" s="3"/>
      <c r="E77" s="2"/>
      <c r="F77" s="40"/>
      <c r="G77" s="14"/>
      <c r="H77" s="4"/>
      <c r="I77" s="4"/>
      <c r="J77" s="4"/>
      <c r="K77" s="4"/>
      <c r="L77" s="2"/>
      <c r="M77" s="2"/>
      <c r="N77" s="2"/>
      <c r="O77" s="2"/>
      <c r="P77" s="2"/>
      <c r="Q77" s="9"/>
      <c r="R77" s="9"/>
      <c r="S77" s="23"/>
      <c r="V77" s="7"/>
    </row>
    <row r="78" spans="2:22" ht="14.25">
      <c r="B78" s="3">
        <f aca="true" t="shared" si="35" ref="B78:B83">MAX(R78,P78*Q78)-T78</f>
        <v>1000</v>
      </c>
      <c r="D78" s="3" t="s">
        <v>26</v>
      </c>
      <c r="E78" s="2" t="s">
        <v>44</v>
      </c>
      <c r="F78" s="40">
        <v>0</v>
      </c>
      <c r="G78" s="14">
        <v>0.88</v>
      </c>
      <c r="H78" s="4">
        <f aca="true" t="shared" si="36" ref="H78:H83">+G78*I78</f>
        <v>57.96371476975204</v>
      </c>
      <c r="I78" s="4">
        <f aca="true" t="shared" si="37" ref="I78:I83">+K78/(L78+M78/60+N78/3600)</f>
        <v>65.86785769290005</v>
      </c>
      <c r="J78" s="4">
        <f aca="true" t="shared" si="38" ref="J78:J83">+G78*K78</f>
        <v>313.632</v>
      </c>
      <c r="K78" s="4">
        <v>356.4</v>
      </c>
      <c r="L78" s="2">
        <v>5</v>
      </c>
      <c r="M78" s="2">
        <v>24</v>
      </c>
      <c r="N78" s="2">
        <v>39</v>
      </c>
      <c r="O78" s="2" t="s">
        <v>152</v>
      </c>
      <c r="P78" s="2">
        <v>1</v>
      </c>
      <c r="Q78" s="9">
        <f aca="true" t="shared" si="39" ref="Q78:Q83">S78/MAX(S$77:S$81)*1000</f>
        <v>1000</v>
      </c>
      <c r="R78" s="9">
        <f aca="true" t="shared" si="40" ref="R78:R83">J78/MAX(J$77:J$81)*600*(1+0.1*F78)+25</f>
        <v>532.9334916864608</v>
      </c>
      <c r="S78" s="23">
        <f aca="true" t="shared" si="41" ref="S78:S83">+P78*K78/(MAX(2,L78+M78/60+M78/3600)+1/3)*G78*(1+0.1*F78)</f>
        <v>54.63972125435539</v>
      </c>
      <c r="U78" t="s">
        <v>153</v>
      </c>
      <c r="V78" s="7"/>
    </row>
    <row r="79" spans="2:22" ht="14.25">
      <c r="B79" s="3">
        <f t="shared" si="35"/>
        <v>988.5988801383077</v>
      </c>
      <c r="D79" s="3" t="s">
        <v>26</v>
      </c>
      <c r="E79" s="2" t="s">
        <v>44</v>
      </c>
      <c r="F79" s="40">
        <v>0</v>
      </c>
      <c r="G79" s="14">
        <v>0.88</v>
      </c>
      <c r="H79" s="4">
        <f t="shared" si="36"/>
        <v>56.83661467655331</v>
      </c>
      <c r="I79" s="4">
        <f t="shared" si="37"/>
        <v>64.58706213244695</v>
      </c>
      <c r="J79" s="4">
        <f t="shared" si="38"/>
        <v>370.48</v>
      </c>
      <c r="K79" s="4">
        <v>421</v>
      </c>
      <c r="L79" s="2">
        <v>6</v>
      </c>
      <c r="M79" s="2">
        <v>31</v>
      </c>
      <c r="N79" s="2">
        <v>6</v>
      </c>
      <c r="O79" s="2" t="s">
        <v>151</v>
      </c>
      <c r="P79" s="2">
        <v>1</v>
      </c>
      <c r="Q79" s="9">
        <f t="shared" si="39"/>
        <v>988.5988801383077</v>
      </c>
      <c r="R79" s="9">
        <f t="shared" si="40"/>
        <v>625</v>
      </c>
      <c r="S79" s="23">
        <f t="shared" si="41"/>
        <v>54.01676724312503</v>
      </c>
      <c r="U79" t="s">
        <v>155</v>
      </c>
      <c r="V79" s="7"/>
    </row>
    <row r="80" spans="2:22" ht="14.25">
      <c r="B80" s="3">
        <f t="shared" si="35"/>
        <v>768.0145900926534</v>
      </c>
      <c r="D80" s="3" t="s">
        <v>32</v>
      </c>
      <c r="E80" s="2" t="s">
        <v>23</v>
      </c>
      <c r="F80" s="40">
        <v>0</v>
      </c>
      <c r="G80" s="14">
        <v>0.94</v>
      </c>
      <c r="H80" s="4">
        <f t="shared" si="36"/>
        <v>48.08375919232206</v>
      </c>
      <c r="I80" s="4">
        <f t="shared" si="37"/>
        <v>51.15293531098092</v>
      </c>
      <c r="J80" s="4">
        <f t="shared" si="38"/>
        <v>107.16</v>
      </c>
      <c r="K80" s="4">
        <v>114</v>
      </c>
      <c r="L80" s="2">
        <v>2</v>
      </c>
      <c r="M80" s="2">
        <v>13</v>
      </c>
      <c r="N80" s="2">
        <v>43</v>
      </c>
      <c r="O80" s="2" t="s">
        <v>158</v>
      </c>
      <c r="P80" s="2">
        <v>1</v>
      </c>
      <c r="Q80" s="9">
        <f t="shared" si="39"/>
        <v>768.0145900926534</v>
      </c>
      <c r="R80" s="9">
        <f t="shared" si="40"/>
        <v>198.54782984236664</v>
      </c>
      <c r="S80" s="23">
        <f t="shared" si="41"/>
        <v>41.964103121940596</v>
      </c>
      <c r="V80" s="7"/>
    </row>
    <row r="81" spans="2:22" ht="14.25">
      <c r="B81" s="3">
        <f t="shared" si="35"/>
        <v>748.0061201916811</v>
      </c>
      <c r="D81" s="3" t="s">
        <v>31</v>
      </c>
      <c r="E81" s="2" t="s">
        <v>23</v>
      </c>
      <c r="F81" s="40">
        <v>0</v>
      </c>
      <c r="G81" s="14">
        <v>0.94</v>
      </c>
      <c r="H81" s="4">
        <f t="shared" si="36"/>
        <v>45.54320950965824</v>
      </c>
      <c r="I81" s="4">
        <f t="shared" si="37"/>
        <v>48.45022288261515</v>
      </c>
      <c r="J81" s="4">
        <f t="shared" si="38"/>
        <v>136.2248</v>
      </c>
      <c r="K81" s="4">
        <v>144.92</v>
      </c>
      <c r="L81" s="2">
        <v>2</v>
      </c>
      <c r="M81" s="2">
        <v>59</v>
      </c>
      <c r="N81" s="2">
        <v>28</v>
      </c>
      <c r="O81" s="2" t="s">
        <v>154</v>
      </c>
      <c r="P81" s="2">
        <v>1</v>
      </c>
      <c r="Q81" s="9">
        <f t="shared" si="39"/>
        <v>748.0061201916811</v>
      </c>
      <c r="R81" s="9">
        <f t="shared" si="40"/>
        <v>245.61887281364713</v>
      </c>
      <c r="S81" s="23">
        <f t="shared" si="41"/>
        <v>40.87084590382531</v>
      </c>
      <c r="V81" s="7"/>
    </row>
    <row r="82" spans="2:22" ht="14.25">
      <c r="B82" s="3">
        <f t="shared" si="35"/>
        <v>724.2785470302684</v>
      </c>
      <c r="D82" s="3" t="s">
        <v>40</v>
      </c>
      <c r="E82" s="2" t="s">
        <v>129</v>
      </c>
      <c r="F82" s="41">
        <v>0</v>
      </c>
      <c r="G82" s="14">
        <v>0.94</v>
      </c>
      <c r="H82" s="4">
        <f t="shared" si="36"/>
        <v>42.44048243314106</v>
      </c>
      <c r="I82" s="4">
        <f t="shared" si="37"/>
        <v>45.14944939695857</v>
      </c>
      <c r="J82" s="4">
        <f t="shared" si="38"/>
        <v>202.33499999999998</v>
      </c>
      <c r="K82" s="4">
        <v>215.25</v>
      </c>
      <c r="L82" s="2">
        <v>4</v>
      </c>
      <c r="M82" s="2">
        <v>46</v>
      </c>
      <c r="N82" s="2">
        <v>3</v>
      </c>
      <c r="O82" s="2" t="s">
        <v>156</v>
      </c>
      <c r="P82" s="2">
        <v>1</v>
      </c>
      <c r="Q82" s="9">
        <f t="shared" si="39"/>
        <v>724.2785470302684</v>
      </c>
      <c r="R82" s="9">
        <f t="shared" si="40"/>
        <v>352.6857050313107</v>
      </c>
      <c r="S82" s="23">
        <f t="shared" si="41"/>
        <v>39.5743779202434</v>
      </c>
      <c r="V82" s="7"/>
    </row>
    <row r="83" spans="2:22" ht="14.25">
      <c r="B83" s="3">
        <f t="shared" si="35"/>
        <v>642.4046686965347</v>
      </c>
      <c r="D83" s="3" t="s">
        <v>25</v>
      </c>
      <c r="E83" s="2" t="s">
        <v>84</v>
      </c>
      <c r="F83" s="42">
        <v>0</v>
      </c>
      <c r="G83" s="14">
        <v>0.99</v>
      </c>
      <c r="H83" s="4">
        <f t="shared" si="36"/>
        <v>37.19577574967405</v>
      </c>
      <c r="I83" s="4">
        <f t="shared" si="37"/>
        <v>37.57149065623641</v>
      </c>
      <c r="J83" s="4">
        <f t="shared" si="38"/>
        <v>213.96869999999998</v>
      </c>
      <c r="K83" s="4">
        <v>216.13</v>
      </c>
      <c r="L83" s="2">
        <v>5</v>
      </c>
      <c r="M83" s="2">
        <v>45</v>
      </c>
      <c r="N83" s="2">
        <v>9</v>
      </c>
      <c r="O83" s="2" t="s">
        <v>157</v>
      </c>
      <c r="P83" s="2">
        <v>1</v>
      </c>
      <c r="Q83" s="9">
        <f t="shared" si="39"/>
        <v>642.4046686965347</v>
      </c>
      <c r="R83" s="9">
        <f t="shared" si="40"/>
        <v>371.5267220902612</v>
      </c>
      <c r="S83" s="23">
        <f t="shared" si="41"/>
        <v>35.10081203007518</v>
      </c>
      <c r="V83" s="7"/>
    </row>
    <row r="84" spans="2:22" ht="14.25">
      <c r="B84" s="3"/>
      <c r="D84" s="3"/>
      <c r="E84" s="2"/>
      <c r="F84" s="43"/>
      <c r="G84" s="14"/>
      <c r="H84" s="4"/>
      <c r="I84" s="4"/>
      <c r="J84" s="4"/>
      <c r="K84" s="4"/>
      <c r="L84" s="2"/>
      <c r="M84" s="2"/>
      <c r="N84" s="2"/>
      <c r="O84" s="2"/>
      <c r="P84" s="2"/>
      <c r="Q84" s="9"/>
      <c r="R84" s="9"/>
      <c r="S84" s="23"/>
      <c r="V84" s="7"/>
    </row>
    <row r="85" spans="1:22" ht="14.25">
      <c r="A85" s="32">
        <v>41101</v>
      </c>
      <c r="B85" s="3"/>
      <c r="D85" s="3"/>
      <c r="E85" s="2"/>
      <c r="F85" s="43"/>
      <c r="G85" s="14"/>
      <c r="H85" s="4"/>
      <c r="I85" s="4"/>
      <c r="J85" s="4"/>
      <c r="K85" s="4"/>
      <c r="L85" s="2"/>
      <c r="M85" s="2"/>
      <c r="N85" s="2"/>
      <c r="O85" s="2"/>
      <c r="P85" s="2"/>
      <c r="Q85" s="9"/>
      <c r="R85" s="9"/>
      <c r="S85" s="23"/>
      <c r="V85" s="7"/>
    </row>
    <row r="86" spans="2:22" ht="14.25">
      <c r="B86" s="3">
        <f>MAX(R86,P86*Q86)-T86</f>
        <v>1000</v>
      </c>
      <c r="D86" s="3" t="s">
        <v>26</v>
      </c>
      <c r="E86" s="2" t="s">
        <v>44</v>
      </c>
      <c r="F86" s="43">
        <v>0</v>
      </c>
      <c r="G86" s="14">
        <v>0.88</v>
      </c>
      <c r="H86" s="4">
        <f>+G86*I86</f>
        <v>58.359313866701584</v>
      </c>
      <c r="I86" s="4">
        <f>+K86/(L86+M86/60+N86/3600)</f>
        <v>66.3174021212518</v>
      </c>
      <c r="J86" s="4">
        <f>+G86*K86</f>
        <v>247.6056</v>
      </c>
      <c r="K86" s="4">
        <v>281.37</v>
      </c>
      <c r="L86" s="2">
        <v>4</v>
      </c>
      <c r="M86" s="2">
        <v>14</v>
      </c>
      <c r="N86" s="2">
        <v>34</v>
      </c>
      <c r="O86" s="2" t="s">
        <v>159</v>
      </c>
      <c r="P86" s="2">
        <v>1</v>
      </c>
      <c r="Q86" s="9">
        <f>S86/MAX(S$86:S$89)*1000</f>
        <v>1000</v>
      </c>
      <c r="R86" s="9">
        <f>J86/MAX(J$86:J$89)*600*(1+0.1*F86)+25</f>
        <v>625</v>
      </c>
      <c r="S86" s="23">
        <f>+P86*K86/(MAX(2,L86+M86/60+M86/3600)+1/3)*G86*(1+0.1*F86)</f>
        <v>54.174070742676555</v>
      </c>
      <c r="V86" s="7"/>
    </row>
    <row r="87" spans="2:22" ht="14.25">
      <c r="B87" s="3">
        <f>MAX(R87,P87*Q87)-T87</f>
        <v>983.6213340273673</v>
      </c>
      <c r="D87" s="3" t="s">
        <v>61</v>
      </c>
      <c r="E87" s="2" t="s">
        <v>66</v>
      </c>
      <c r="F87" s="43">
        <v>0</v>
      </c>
      <c r="G87" s="14">
        <v>0.915</v>
      </c>
      <c r="H87" s="4">
        <f>+G87*I87</f>
        <v>58.44396686315119</v>
      </c>
      <c r="I87" s="4">
        <f>+K87/(L87+M87/60+N87/3600)</f>
        <v>63.873187828580534</v>
      </c>
      <c r="J87" s="4">
        <f>+G87*K87</f>
        <v>203.80710000000002</v>
      </c>
      <c r="K87" s="2">
        <v>222.74</v>
      </c>
      <c r="L87" s="4">
        <v>3</v>
      </c>
      <c r="M87" s="2">
        <v>29</v>
      </c>
      <c r="N87" s="2">
        <v>14</v>
      </c>
      <c r="O87" s="2" t="s">
        <v>160</v>
      </c>
      <c r="P87" s="2">
        <v>1</v>
      </c>
      <c r="Q87" s="9">
        <f>S87/MAX(S$86:S$89)*1000</f>
        <v>983.6213340273673</v>
      </c>
      <c r="R87" s="9">
        <f>J87/MAX(J$86:J$89)*600*(1+0.1*F87)+25</f>
        <v>518.8671015518228</v>
      </c>
      <c r="S87" s="23">
        <f>+P87*K87/(MAX(2,L87+M87/60+M87/3600)+1/3)*G87*(1+0.1*F87)</f>
        <v>53.28677173360448</v>
      </c>
      <c r="V87" s="7"/>
    </row>
    <row r="88" spans="2:19" ht="14.25">
      <c r="B88" s="3">
        <f>MAX(R88,P88*Q88)-T88</f>
        <v>850.1957149494441</v>
      </c>
      <c r="D88" s="3" t="s">
        <v>32</v>
      </c>
      <c r="E88" s="2" t="s">
        <v>23</v>
      </c>
      <c r="F88" s="45">
        <v>0</v>
      </c>
      <c r="G88" s="14">
        <v>0.94</v>
      </c>
      <c r="H88" s="4">
        <f>+G88*I88</f>
        <v>50.99971130713712</v>
      </c>
      <c r="I88" s="4">
        <f>+K88/(L88+M88/60+N88/3600)</f>
        <v>54.25501202886928</v>
      </c>
      <c r="J88" s="4">
        <f>+G88*K88</f>
        <v>158.99159999999998</v>
      </c>
      <c r="K88" s="2">
        <v>169.14</v>
      </c>
      <c r="L88" s="4">
        <v>3</v>
      </c>
      <c r="M88" s="2">
        <v>7</v>
      </c>
      <c r="N88" s="2">
        <v>3</v>
      </c>
      <c r="O88" s="2" t="s">
        <v>162</v>
      </c>
      <c r="P88" s="2">
        <v>1</v>
      </c>
      <c r="Q88" s="9">
        <f>S88/MAX(S$86:S$89)*1000</f>
        <v>850.1957149494441</v>
      </c>
      <c r="R88" s="9">
        <f>J88/MAX(J$86:J$89)*600*(1+0.1*F88)+25</f>
        <v>410.2698000368327</v>
      </c>
      <c r="S88" s="23">
        <f>+P88*K88/(MAX(2,L88+M88/60+M88/3600)+1/3)*G88*(1+0.1*F88)</f>
        <v>46.058562806791656</v>
      </c>
    </row>
    <row r="89" spans="2:19" ht="14.25">
      <c r="B89" s="3">
        <f>MAX(R89,P89*Q89)-T89</f>
        <v>808.7842631693838</v>
      </c>
      <c r="D89" s="3" t="s">
        <v>33</v>
      </c>
      <c r="E89" s="2" t="s">
        <v>129</v>
      </c>
      <c r="F89" s="44">
        <v>0</v>
      </c>
      <c r="G89" s="14">
        <v>0.94</v>
      </c>
      <c r="H89" s="4">
        <f>+G89*I89</f>
        <v>48.17576025881151</v>
      </c>
      <c r="I89" s="4">
        <f>+K89/(L89+M89/60+N89/3600)</f>
        <v>51.25080878596969</v>
      </c>
      <c r="J89" s="4">
        <f>+G89*K89</f>
        <v>157.18679999999998</v>
      </c>
      <c r="K89" s="2">
        <v>167.22</v>
      </c>
      <c r="L89" s="4">
        <v>3</v>
      </c>
      <c r="M89" s="2">
        <v>15</v>
      </c>
      <c r="N89" s="2">
        <v>46</v>
      </c>
      <c r="O89" s="2" t="s">
        <v>161</v>
      </c>
      <c r="P89" s="2">
        <v>1</v>
      </c>
      <c r="Q89" s="9">
        <f>S89/MAX(S$86:S$89)*1000</f>
        <v>808.7842631693838</v>
      </c>
      <c r="R89" s="9">
        <f>J89/MAX(J$86:J$89)*600*(1+0.1*F89)+25</f>
        <v>405.89639329643586</v>
      </c>
      <c r="S89" s="23">
        <f>+P89*K89/(MAX(2,L89+M89/60+M89/3600)+1/3)*G89*(1+0.1*F89)</f>
        <v>43.815135888501736</v>
      </c>
    </row>
    <row r="90" spans="2:19" ht="14.25">
      <c r="B90" s="3">
        <f>MAX(R90,P90*Q90)-T90</f>
        <v>763.0673227238567</v>
      </c>
      <c r="D90" s="3" t="s">
        <v>33</v>
      </c>
      <c r="E90" s="2" t="s">
        <v>129</v>
      </c>
      <c r="F90" s="44">
        <v>0</v>
      </c>
      <c r="G90" s="14">
        <v>0.94</v>
      </c>
      <c r="H90" s="4">
        <f>+G90*I90</f>
        <v>44.88275033191251</v>
      </c>
      <c r="I90" s="4">
        <f>+K90/(L90+M90/60+N90/3600)</f>
        <v>47.747606736077145</v>
      </c>
      <c r="J90" s="4">
        <f>+G90*K90</f>
        <v>178.4214</v>
      </c>
      <c r="K90" s="2">
        <v>189.81</v>
      </c>
      <c r="L90" s="4">
        <v>3</v>
      </c>
      <c r="M90" s="2">
        <v>58</v>
      </c>
      <c r="N90" s="2">
        <v>31</v>
      </c>
      <c r="O90" s="2" t="s">
        <v>161</v>
      </c>
      <c r="P90" s="2">
        <v>1</v>
      </c>
      <c r="Q90" s="9">
        <f>S90/MAX(S$86:S$89)*1000</f>
        <v>763.0673227238567</v>
      </c>
      <c r="R90" s="9">
        <f>J90/MAX(J$86:J$89)*600*(1+0.1*F90)+25</f>
        <v>457.3522569764173</v>
      </c>
      <c r="S90" s="23">
        <f>+P90*K90/(MAX(2,L90+M90/60+M90/3600)+1/3)*G90*(1+0.1*F90)</f>
        <v>41.338463122667015</v>
      </c>
    </row>
    <row r="91" spans="2:19" ht="14.25">
      <c r="B91" s="3"/>
      <c r="D91" s="3"/>
      <c r="E91" s="2"/>
      <c r="F91" s="46"/>
      <c r="G91" s="14"/>
      <c r="H91" s="4"/>
      <c r="I91" s="4"/>
      <c r="J91" s="4"/>
      <c r="K91" s="2"/>
      <c r="L91" s="4"/>
      <c r="M91" s="2"/>
      <c r="N91" s="2"/>
      <c r="O91" s="2"/>
      <c r="P91" s="2"/>
      <c r="Q91" s="9"/>
      <c r="R91" s="9"/>
      <c r="S91" s="23"/>
    </row>
    <row r="92" spans="1:19" ht="14.25">
      <c r="A92" s="32">
        <v>41105</v>
      </c>
      <c r="B92" s="3"/>
      <c r="D92" s="3"/>
      <c r="E92" s="2"/>
      <c r="F92" s="46"/>
      <c r="G92" s="14"/>
      <c r="H92" s="4"/>
      <c r="I92" s="4"/>
      <c r="J92" s="4"/>
      <c r="K92" s="2"/>
      <c r="L92" s="4"/>
      <c r="M92" s="2"/>
      <c r="N92" s="2"/>
      <c r="O92" s="2"/>
      <c r="P92" s="2"/>
      <c r="Q92" s="9"/>
      <c r="R92" s="9"/>
      <c r="S92" s="23"/>
    </row>
    <row r="93" spans="2:19" ht="14.25">
      <c r="B93" s="3">
        <f aca="true" t="shared" si="42" ref="B93:B102">MAX(R93,P93*Q93)-T93</f>
        <v>1000</v>
      </c>
      <c r="D93" s="3" t="s">
        <v>28</v>
      </c>
      <c r="E93" s="2" t="s">
        <v>164</v>
      </c>
      <c r="F93" s="46">
        <v>1</v>
      </c>
      <c r="G93" s="14">
        <v>0.915</v>
      </c>
      <c r="H93" s="4">
        <f aca="true" t="shared" si="43" ref="H93:H100">+G93*I93</f>
        <v>52.76176413853573</v>
      </c>
      <c r="I93" s="4">
        <f aca="true" t="shared" si="44" ref="I93:I100">+K93/(L93+M93/60+N93/3600)</f>
        <v>57.66313020604998</v>
      </c>
      <c r="J93" s="4">
        <f aca="true" t="shared" si="45" ref="J93:J102">+G93*K93</f>
        <v>167.15220000000002</v>
      </c>
      <c r="K93" s="2">
        <v>182.68</v>
      </c>
      <c r="L93" s="5">
        <v>3</v>
      </c>
      <c r="M93" s="2">
        <v>10</v>
      </c>
      <c r="N93" s="2">
        <v>5</v>
      </c>
      <c r="O93" s="2" t="s">
        <v>163</v>
      </c>
      <c r="P93" s="2">
        <v>1</v>
      </c>
      <c r="Q93" s="9">
        <f aca="true" t="shared" si="46" ref="Q93:Q102">S93/MAX(S$93:S$100)*1000</f>
        <v>1000</v>
      </c>
      <c r="R93" s="9">
        <f aca="true" t="shared" si="47" ref="R93:R102">J93/MAX(J$93:J$100)*600*(1+0.1*F93)+25</f>
        <v>685</v>
      </c>
      <c r="S93" s="23">
        <f aca="true" t="shared" si="48" ref="S93:S102">+P93*K93/(MAX(2,L93+M93/60+M93/3600)+1/3)*G93*(1+0.1*F93)</f>
        <v>52.491888342585256</v>
      </c>
    </row>
    <row r="94" spans="2:19" ht="14.25">
      <c r="B94" s="3">
        <f t="shared" si="42"/>
        <v>988.6190350271586</v>
      </c>
      <c r="D94" s="3" t="s">
        <v>26</v>
      </c>
      <c r="E94" s="2" t="s">
        <v>44</v>
      </c>
      <c r="F94" s="46">
        <v>1</v>
      </c>
      <c r="G94" s="14">
        <v>0.88</v>
      </c>
      <c r="H94" s="4">
        <f t="shared" si="43"/>
        <v>52.41866666666667</v>
      </c>
      <c r="I94" s="4">
        <f t="shared" si="44"/>
        <v>59.56666666666666</v>
      </c>
      <c r="J94" s="4">
        <f t="shared" si="45"/>
        <v>157.256</v>
      </c>
      <c r="K94" s="2">
        <v>178.7</v>
      </c>
      <c r="L94" s="5">
        <v>3</v>
      </c>
      <c r="M94" s="2"/>
      <c r="N94" s="2"/>
      <c r="O94" s="2" t="s">
        <v>163</v>
      </c>
      <c r="P94" s="2">
        <v>1</v>
      </c>
      <c r="Q94" s="9">
        <f t="shared" si="46"/>
        <v>988.6190350271586</v>
      </c>
      <c r="R94" s="9">
        <f t="shared" si="47"/>
        <v>645.9248816348214</v>
      </c>
      <c r="S94" s="23">
        <f t="shared" si="48"/>
        <v>51.894479999999994</v>
      </c>
    </row>
    <row r="95" spans="2:19" ht="14.25">
      <c r="B95" s="3">
        <f t="shared" si="42"/>
        <v>847.1686084099799</v>
      </c>
      <c r="D95" s="3" t="s">
        <v>37</v>
      </c>
      <c r="E95" s="2" t="s">
        <v>87</v>
      </c>
      <c r="F95" s="46">
        <v>1</v>
      </c>
      <c r="G95" s="14">
        <v>1.18</v>
      </c>
      <c r="H95" s="4">
        <f t="shared" si="43"/>
        <v>47.16459999999999</v>
      </c>
      <c r="I95" s="4">
        <f t="shared" si="44"/>
        <v>39.97</v>
      </c>
      <c r="J95" s="4">
        <f t="shared" si="45"/>
        <v>94.32919999999999</v>
      </c>
      <c r="K95" s="4">
        <v>79.94</v>
      </c>
      <c r="L95" s="5">
        <v>2</v>
      </c>
      <c r="M95" s="2">
        <v>0</v>
      </c>
      <c r="N95" s="2">
        <v>0</v>
      </c>
      <c r="O95" s="2" t="s">
        <v>165</v>
      </c>
      <c r="P95" s="2">
        <v>1</v>
      </c>
      <c r="Q95" s="9">
        <f t="shared" si="46"/>
        <v>847.1686084099799</v>
      </c>
      <c r="R95" s="9">
        <f t="shared" si="47"/>
        <v>397.4585856482894</v>
      </c>
      <c r="S95" s="23">
        <f t="shared" si="48"/>
        <v>44.46948</v>
      </c>
    </row>
    <row r="96" spans="2:19" ht="14.25">
      <c r="B96" s="3">
        <f t="shared" si="42"/>
        <v>765.928284720951</v>
      </c>
      <c r="D96" s="3" t="s">
        <v>40</v>
      </c>
      <c r="E96" s="2" t="s">
        <v>129</v>
      </c>
      <c r="F96" s="46">
        <v>1</v>
      </c>
      <c r="G96" s="14">
        <v>0.94</v>
      </c>
      <c r="H96" s="4">
        <f t="shared" si="43"/>
        <v>40.611133333333335</v>
      </c>
      <c r="I96" s="4">
        <f t="shared" si="44"/>
        <v>43.20333333333334</v>
      </c>
      <c r="J96" s="4">
        <f t="shared" si="45"/>
        <v>121.83340000000001</v>
      </c>
      <c r="K96" s="2">
        <v>129.61</v>
      </c>
      <c r="L96" s="5">
        <v>3</v>
      </c>
      <c r="M96" s="2"/>
      <c r="N96" s="2"/>
      <c r="O96" s="2" t="s">
        <v>163</v>
      </c>
      <c r="P96" s="2">
        <v>1</v>
      </c>
      <c r="Q96" s="9">
        <f t="shared" si="46"/>
        <v>765.928284720951</v>
      </c>
      <c r="R96" s="9">
        <f t="shared" si="47"/>
        <v>506.0588433774728</v>
      </c>
      <c r="S96" s="23">
        <f t="shared" si="48"/>
        <v>40.20502200000001</v>
      </c>
    </row>
    <row r="97" spans="2:19" ht="14.25">
      <c r="B97" s="3">
        <f t="shared" si="42"/>
        <v>729.9986190230619</v>
      </c>
      <c r="D97" s="3" t="s">
        <v>33</v>
      </c>
      <c r="E97" s="2" t="s">
        <v>129</v>
      </c>
      <c r="F97" s="46">
        <v>1</v>
      </c>
      <c r="G97" s="14">
        <v>0.94</v>
      </c>
      <c r="H97" s="4">
        <f t="shared" si="43"/>
        <v>38.706066666666665</v>
      </c>
      <c r="I97" s="4">
        <f t="shared" si="44"/>
        <v>41.17666666666667</v>
      </c>
      <c r="J97" s="4">
        <f t="shared" si="45"/>
        <v>116.11819999999999</v>
      </c>
      <c r="K97" s="2">
        <v>123.53</v>
      </c>
      <c r="L97" s="5">
        <v>3</v>
      </c>
      <c r="M97" s="2"/>
      <c r="N97" s="2"/>
      <c r="O97" s="2" t="s">
        <v>163</v>
      </c>
      <c r="P97" s="2">
        <v>1</v>
      </c>
      <c r="Q97" s="9">
        <f t="shared" si="46"/>
        <v>729.9986190230619</v>
      </c>
      <c r="R97" s="9">
        <f t="shared" si="47"/>
        <v>483.4923919637312</v>
      </c>
      <c r="S97" s="23">
        <f t="shared" si="48"/>
        <v>38.319006</v>
      </c>
    </row>
    <row r="98" spans="2:19" ht="14.25">
      <c r="B98" s="3">
        <f t="shared" si="42"/>
        <v>664.2951576718191</v>
      </c>
      <c r="D98" s="3" t="s">
        <v>32</v>
      </c>
      <c r="E98" s="2" t="s">
        <v>23</v>
      </c>
      <c r="F98" s="46">
        <v>0</v>
      </c>
      <c r="G98" s="14">
        <v>0.94</v>
      </c>
      <c r="H98" s="4">
        <f t="shared" si="43"/>
        <v>38.651741038771036</v>
      </c>
      <c r="I98" s="4">
        <f t="shared" si="44"/>
        <v>41.1188734455011</v>
      </c>
      <c r="J98" s="4">
        <f t="shared" si="45"/>
        <v>117.41539999999999</v>
      </c>
      <c r="K98" s="2">
        <v>124.91</v>
      </c>
      <c r="L98" s="5">
        <v>3</v>
      </c>
      <c r="M98" s="2">
        <v>2</v>
      </c>
      <c r="N98" s="2">
        <v>16</v>
      </c>
      <c r="O98" s="2" t="s">
        <v>166</v>
      </c>
      <c r="P98" s="2">
        <v>1</v>
      </c>
      <c r="Q98" s="9">
        <f t="shared" si="46"/>
        <v>664.2951576718191</v>
      </c>
      <c r="R98" s="9">
        <f t="shared" si="47"/>
        <v>446.46762052787807</v>
      </c>
      <c r="S98" s="23">
        <f t="shared" si="48"/>
        <v>34.870107243029196</v>
      </c>
    </row>
    <row r="99" spans="2:19" ht="14.25">
      <c r="B99" s="3">
        <f t="shared" si="42"/>
        <v>656.2006533993739</v>
      </c>
      <c r="D99" s="3" t="s">
        <v>169</v>
      </c>
      <c r="E99" s="2" t="s">
        <v>87</v>
      </c>
      <c r="F99" s="46">
        <v>1</v>
      </c>
      <c r="G99" s="14">
        <v>1.18</v>
      </c>
      <c r="H99" s="4">
        <f t="shared" si="43"/>
        <v>36.5328</v>
      </c>
      <c r="I99" s="4">
        <f t="shared" si="44"/>
        <v>30.96</v>
      </c>
      <c r="J99" s="4">
        <f t="shared" si="45"/>
        <v>73.0656</v>
      </c>
      <c r="K99" s="2">
        <v>61.92</v>
      </c>
      <c r="L99" s="5">
        <v>2</v>
      </c>
      <c r="M99" s="2">
        <v>0</v>
      </c>
      <c r="N99" s="2">
        <v>0</v>
      </c>
      <c r="O99" s="2">
        <v>22.7</v>
      </c>
      <c r="P99" s="2">
        <v>1</v>
      </c>
      <c r="Q99" s="9">
        <f t="shared" si="46"/>
        <v>656.2006533993739</v>
      </c>
      <c r="R99" s="9">
        <f t="shared" si="47"/>
        <v>313.4993197816122</v>
      </c>
      <c r="S99" s="23">
        <f t="shared" si="48"/>
        <v>34.445211428571426</v>
      </c>
    </row>
    <row r="100" spans="2:19" ht="14.25">
      <c r="B100" s="3">
        <f t="shared" si="42"/>
        <v>579.577754753067</v>
      </c>
      <c r="D100" s="3" t="s">
        <v>80</v>
      </c>
      <c r="E100" s="2" t="s">
        <v>23</v>
      </c>
      <c r="F100" s="46">
        <v>0</v>
      </c>
      <c r="G100" s="14">
        <v>0.94</v>
      </c>
      <c r="H100" s="4">
        <f t="shared" si="43"/>
        <v>33.44504593990563</v>
      </c>
      <c r="I100" s="4">
        <f t="shared" si="44"/>
        <v>35.57983610628259</v>
      </c>
      <c r="J100" s="4">
        <f t="shared" si="45"/>
        <v>112.236</v>
      </c>
      <c r="K100" s="2">
        <v>119.4</v>
      </c>
      <c r="L100" s="5">
        <v>3</v>
      </c>
      <c r="M100" s="2">
        <v>21</v>
      </c>
      <c r="N100" s="2">
        <v>21</v>
      </c>
      <c r="O100" s="2" t="s">
        <v>167</v>
      </c>
      <c r="P100" s="2">
        <v>1</v>
      </c>
      <c r="Q100" s="9">
        <f t="shared" si="46"/>
        <v>579.577754753067</v>
      </c>
      <c r="R100" s="9">
        <f t="shared" si="47"/>
        <v>427.87594180632976</v>
      </c>
      <c r="S100" s="23">
        <f t="shared" si="48"/>
        <v>30.42313078834425</v>
      </c>
    </row>
    <row r="101" spans="2:19" ht="14.25">
      <c r="B101" s="3">
        <f t="shared" si="42"/>
        <v>303.0829866433107</v>
      </c>
      <c r="D101" s="3" t="s">
        <v>61</v>
      </c>
      <c r="E101" s="2" t="s">
        <v>66</v>
      </c>
      <c r="F101" s="47">
        <v>1</v>
      </c>
      <c r="G101" s="14">
        <v>0.915</v>
      </c>
      <c r="H101" s="4"/>
      <c r="I101" s="4"/>
      <c r="J101" s="4">
        <f t="shared" si="45"/>
        <v>70.42755</v>
      </c>
      <c r="K101" s="2">
        <v>76.97</v>
      </c>
      <c r="L101" s="4"/>
      <c r="M101" s="2"/>
      <c r="N101" s="2"/>
      <c r="O101" s="2"/>
      <c r="P101" s="2">
        <v>0</v>
      </c>
      <c r="Q101" s="9">
        <f t="shared" si="46"/>
        <v>0</v>
      </c>
      <c r="R101" s="9">
        <f t="shared" si="47"/>
        <v>303.0829866433107</v>
      </c>
      <c r="S101" s="23">
        <f t="shared" si="48"/>
        <v>0</v>
      </c>
    </row>
    <row r="102" spans="2:19" ht="14.25">
      <c r="B102" s="3">
        <f t="shared" si="42"/>
        <v>134.41325331045596</v>
      </c>
      <c r="D102" s="3" t="s">
        <v>136</v>
      </c>
      <c r="E102" s="2" t="s">
        <v>84</v>
      </c>
      <c r="F102" s="48">
        <v>1</v>
      </c>
      <c r="G102" s="14">
        <v>0.99</v>
      </c>
      <c r="H102" s="4"/>
      <c r="I102" s="4"/>
      <c r="J102" s="4">
        <f t="shared" si="45"/>
        <v>27.710099999999997</v>
      </c>
      <c r="K102" s="2">
        <v>27.99</v>
      </c>
      <c r="L102" s="4"/>
      <c r="M102" s="2"/>
      <c r="N102" s="2"/>
      <c r="O102" s="2"/>
      <c r="P102" s="2">
        <v>0</v>
      </c>
      <c r="Q102" s="9">
        <f t="shared" si="46"/>
        <v>0</v>
      </c>
      <c r="R102" s="9">
        <f t="shared" si="47"/>
        <v>134.41325331045596</v>
      </c>
      <c r="S102" s="23">
        <f t="shared" si="48"/>
        <v>0</v>
      </c>
    </row>
    <row r="103" spans="2:19" ht="14.25">
      <c r="B103" s="3"/>
      <c r="D103" s="3"/>
      <c r="E103" s="2"/>
      <c r="F103" s="46"/>
      <c r="G103" s="14"/>
      <c r="H103" s="4"/>
      <c r="I103" s="4"/>
      <c r="J103" s="4"/>
      <c r="K103" s="2"/>
      <c r="L103" s="4"/>
      <c r="M103" s="2"/>
      <c r="N103" s="2"/>
      <c r="O103" s="2"/>
      <c r="P103" s="2"/>
      <c r="Q103" s="9"/>
      <c r="R103" s="9"/>
      <c r="S103" s="23"/>
    </row>
    <row r="104" spans="2:19" ht="14.25">
      <c r="B104" s="3" t="s">
        <v>168</v>
      </c>
      <c r="D104" s="3"/>
      <c r="E104" s="2"/>
      <c r="F104" s="46"/>
      <c r="G104" s="14"/>
      <c r="H104" s="4"/>
      <c r="I104" s="4"/>
      <c r="J104" s="4"/>
      <c r="K104" s="2"/>
      <c r="L104" s="4"/>
      <c r="M104" s="2"/>
      <c r="N104" s="2"/>
      <c r="O104" s="2"/>
      <c r="P104" s="2"/>
      <c r="Q104" s="9"/>
      <c r="R104" s="9"/>
      <c r="S104" s="23"/>
    </row>
    <row r="105" spans="2:19" ht="14.25">
      <c r="B105" s="3">
        <f>MAX(R105,P105*Q105)-T105</f>
        <v>1052.9358676068082</v>
      </c>
      <c r="D105" s="3" t="s">
        <v>26</v>
      </c>
      <c r="E105" s="2" t="s">
        <v>44</v>
      </c>
      <c r="F105" s="46">
        <v>1</v>
      </c>
      <c r="G105" s="14">
        <v>0.88</v>
      </c>
      <c r="H105" s="4">
        <f>+G105*I105</f>
        <v>56.25773626155222</v>
      </c>
      <c r="I105" s="4">
        <f>+K105/(L105+M105/60+N105/3600)</f>
        <v>63.92924575176389</v>
      </c>
      <c r="J105" s="4">
        <f>+G105*K105</f>
        <v>157.256</v>
      </c>
      <c r="K105" s="2">
        <v>178.7</v>
      </c>
      <c r="L105" s="5">
        <v>2</v>
      </c>
      <c r="M105" s="2">
        <v>47</v>
      </c>
      <c r="N105" s="2">
        <v>43</v>
      </c>
      <c r="O105" s="2" t="s">
        <v>163</v>
      </c>
      <c r="P105" s="2">
        <v>1</v>
      </c>
      <c r="Q105" s="9">
        <f>S105/MAX(S$93:S$100)*1000</f>
        <v>1052.9358676068082</v>
      </c>
      <c r="R105" s="9">
        <f>J105/MAX(J$93:J$100)*600*(1+0.1*F105)+25</f>
        <v>645.9248816348214</v>
      </c>
      <c r="S105" s="23">
        <f>+P105*K105/(MAX(2,L105+M105/60+M105/3600)+1/3)*G105*(1+0.1*F105)</f>
        <v>55.2705919943197</v>
      </c>
    </row>
    <row r="106" spans="2:19" ht="14.25">
      <c r="B106" s="3">
        <f>MAX(R106,P106*Q106)-T106</f>
        <v>790.0919295668712</v>
      </c>
      <c r="D106" s="3" t="s">
        <v>40</v>
      </c>
      <c r="E106" s="2" t="s">
        <v>129</v>
      </c>
      <c r="F106" s="46">
        <v>1</v>
      </c>
      <c r="G106" s="14">
        <v>0.94</v>
      </c>
      <c r="H106" s="4">
        <f>+G106*I106</f>
        <v>42.19338528138528</v>
      </c>
      <c r="I106" s="4">
        <f>+K106/(L106+M106/60+N106/3600)</f>
        <v>44.88658008658009</v>
      </c>
      <c r="J106" s="4">
        <f>+G106*K106</f>
        <v>121.83340000000001</v>
      </c>
      <c r="K106" s="2">
        <v>129.61</v>
      </c>
      <c r="L106" s="5">
        <v>2</v>
      </c>
      <c r="M106" s="2">
        <v>53</v>
      </c>
      <c r="N106" s="2">
        <v>15</v>
      </c>
      <c r="O106" s="2" t="s">
        <v>163</v>
      </c>
      <c r="P106" s="2">
        <v>1</v>
      </c>
      <c r="Q106" s="9">
        <f>S106/MAX(S$93:S$100)*1000</f>
        <v>790.0919295668712</v>
      </c>
      <c r="R106" s="9">
        <f>J106/MAX(J$93:J$100)*600*(1+0.1*F106)+25</f>
        <v>506.0588433774728</v>
      </c>
      <c r="S106" s="23">
        <f>+P106*K106/(MAX(2,L106+M106/60+M106/3600)+1/3)*G106*(1+0.1*F106)</f>
        <v>41.47341734720193</v>
      </c>
    </row>
    <row r="107" spans="2:19" ht="14.25">
      <c r="B107" s="3">
        <f>MAX(R107,P107*Q107)-T107</f>
        <v>749.1006865295659</v>
      </c>
      <c r="D107" s="3" t="s">
        <v>33</v>
      </c>
      <c r="E107" s="2" t="s">
        <v>129</v>
      </c>
      <c r="F107" s="46">
        <v>1</v>
      </c>
      <c r="G107" s="14">
        <v>0.94</v>
      </c>
      <c r="H107" s="4">
        <f>+G107*I107</f>
        <v>39.83092139113864</v>
      </c>
      <c r="I107" s="4">
        <f>+K107/(L107+M107/60+N107/3600)</f>
        <v>42.37332062887089</v>
      </c>
      <c r="J107" s="4">
        <f>+G107*K107</f>
        <v>116.11819999999999</v>
      </c>
      <c r="K107" s="2">
        <v>123.53</v>
      </c>
      <c r="L107" s="5">
        <v>2</v>
      </c>
      <c r="M107" s="2">
        <v>54</v>
      </c>
      <c r="N107" s="2">
        <v>55</v>
      </c>
      <c r="O107" s="2" t="s">
        <v>163</v>
      </c>
      <c r="P107" s="2">
        <v>1</v>
      </c>
      <c r="Q107" s="9">
        <f>S107/MAX(S$93:S$100)*1000</f>
        <v>749.1006865295659</v>
      </c>
      <c r="R107" s="9">
        <f>J107/MAX(J$93:J$100)*600*(1+0.1*F107)+25</f>
        <v>483.4923919637312</v>
      </c>
      <c r="S107" s="23">
        <f>+P107*K107/(MAX(2,L107+M107/60+M107/3600)+1/3)*G107*(1+0.1*F107)</f>
        <v>39.32170959466393</v>
      </c>
    </row>
    <row r="108" spans="2:19" ht="14.25">
      <c r="B108" s="3">
        <f>MAX(R108,P108*Q108)-T108</f>
        <v>847.1686084099799</v>
      </c>
      <c r="D108" s="3" t="s">
        <v>37</v>
      </c>
      <c r="E108" s="2" t="s">
        <v>87</v>
      </c>
      <c r="F108" s="47">
        <v>1</v>
      </c>
      <c r="G108" s="14">
        <v>1.18</v>
      </c>
      <c r="H108" s="4">
        <f>+G108*I108</f>
        <v>50.608810730253346</v>
      </c>
      <c r="I108" s="4">
        <f>+K108/(L108+M108/60+N108/3600)</f>
        <v>42.88882265275708</v>
      </c>
      <c r="J108" s="4">
        <f>+G108*K108</f>
        <v>94.32919999999999</v>
      </c>
      <c r="K108" s="4">
        <v>79.94</v>
      </c>
      <c r="L108" s="5">
        <v>1</v>
      </c>
      <c r="M108" s="2">
        <v>51</v>
      </c>
      <c r="N108" s="2">
        <v>50</v>
      </c>
      <c r="O108" s="2" t="s">
        <v>165</v>
      </c>
      <c r="P108" s="2">
        <v>1</v>
      </c>
      <c r="Q108" s="9">
        <f>S108/MAX(S$93:S$100)*1000</f>
        <v>847.1686084099799</v>
      </c>
      <c r="R108" s="9">
        <f>J108/MAX(J$93:J$100)*600*(1+0.1*F108)+25</f>
        <v>397.4585856482894</v>
      </c>
      <c r="S108" s="23">
        <f>+P108*K108/(MAX(2,L108+M108/60+M108/3600)+1/3)*G108*(1+0.1*F108)</f>
        <v>44.46948</v>
      </c>
    </row>
    <row r="109" spans="2:19" ht="14.25">
      <c r="B109" s="3">
        <f>MAX(R109,P109*Q109)-T109</f>
        <v>656.2006533993739</v>
      </c>
      <c r="D109" s="3" t="s">
        <v>169</v>
      </c>
      <c r="E109" s="2" t="s">
        <v>87</v>
      </c>
      <c r="F109" s="48">
        <v>1</v>
      </c>
      <c r="G109" s="14">
        <v>1.18</v>
      </c>
      <c r="H109" s="4">
        <f>+G109*I109</f>
        <v>37.04212927756654</v>
      </c>
      <c r="I109" s="4">
        <f>+K109/(L109+M109/60+N109/3600)</f>
        <v>31.39163498098859</v>
      </c>
      <c r="J109" s="4">
        <f>+G109*K109</f>
        <v>73.0656</v>
      </c>
      <c r="K109" s="2">
        <v>61.92</v>
      </c>
      <c r="L109" s="5">
        <v>1</v>
      </c>
      <c r="M109" s="2">
        <v>58</v>
      </c>
      <c r="N109" s="2">
        <v>21</v>
      </c>
      <c r="O109" s="2">
        <v>22.7</v>
      </c>
      <c r="P109" s="2">
        <v>1</v>
      </c>
      <c r="Q109" s="9">
        <f>S109/MAX(S$93:S$100)*1000</f>
        <v>656.2006533993739</v>
      </c>
      <c r="R109" s="9">
        <f>J109/MAX(J$93:J$100)*600*(1+0.1*F109)+25</f>
        <v>313.4993197816122</v>
      </c>
      <c r="S109" s="23">
        <f>+P109*K109/(MAX(2,L109+M109/60+M109/3600)+1/3)*G109*(1+0.1*F109)</f>
        <v>34.445211428571426</v>
      </c>
    </row>
    <row r="110" spans="2:19" ht="14.25">
      <c r="B110" s="3"/>
      <c r="D110" s="3"/>
      <c r="E110" s="2"/>
      <c r="F110" s="49"/>
      <c r="G110" s="14"/>
      <c r="H110" s="4"/>
      <c r="I110" s="4"/>
      <c r="J110" s="4"/>
      <c r="K110" s="2"/>
      <c r="L110" s="5"/>
      <c r="M110" s="2"/>
      <c r="N110" s="2"/>
      <c r="O110" s="2"/>
      <c r="P110" s="2"/>
      <c r="Q110" s="9"/>
      <c r="R110" s="9"/>
      <c r="S110" s="23"/>
    </row>
    <row r="111" spans="1:19" ht="14.25">
      <c r="A111" s="32">
        <v>41118</v>
      </c>
      <c r="B111" s="3"/>
      <c r="D111" s="3"/>
      <c r="E111" s="2"/>
      <c r="F111" s="49"/>
      <c r="G111" s="14"/>
      <c r="H111" s="4"/>
      <c r="I111" s="4"/>
      <c r="J111" s="4"/>
      <c r="K111" s="2"/>
      <c r="L111" s="5"/>
      <c r="M111" s="2"/>
      <c r="N111" s="2"/>
      <c r="O111" s="2"/>
      <c r="P111" s="2"/>
      <c r="Q111" s="9"/>
      <c r="R111" s="9"/>
      <c r="S111" s="23"/>
    </row>
    <row r="112" spans="1:19" ht="14.25">
      <c r="A112" s="32"/>
      <c r="B112" s="3">
        <f>MAX(R112,P112*Q112)-T112</f>
        <v>1000</v>
      </c>
      <c r="D112" s="3" t="s">
        <v>61</v>
      </c>
      <c r="E112" s="2" t="s">
        <v>66</v>
      </c>
      <c r="F112" s="49">
        <v>1</v>
      </c>
      <c r="G112" s="14">
        <v>0.915</v>
      </c>
      <c r="H112" s="4">
        <f>+G112*I112</f>
        <v>56.39359687359086</v>
      </c>
      <c r="I112" s="4">
        <f>+K112/(L112+M112/60+N112/3600)</f>
        <v>61.632346309935365</v>
      </c>
      <c r="J112" s="4">
        <f>+G112*K112</f>
        <v>208.437</v>
      </c>
      <c r="K112" s="2">
        <v>227.8</v>
      </c>
      <c r="L112" s="5">
        <v>3</v>
      </c>
      <c r="M112" s="2">
        <v>41</v>
      </c>
      <c r="N112" s="2">
        <v>46</v>
      </c>
      <c r="O112" s="2" t="s">
        <v>171</v>
      </c>
      <c r="P112" s="2">
        <v>1</v>
      </c>
      <c r="Q112" s="9">
        <f>S112/MAX(S$112:S$114)*1000</f>
        <v>1000</v>
      </c>
      <c r="R112" s="9">
        <f>J112/MAX(J$114:J$272)*600*(1+0.1*F112)+25</f>
        <v>464.86423747889705</v>
      </c>
      <c r="S112" s="23">
        <f>+P112*K112/(MAX(2,L112+M112/60+M112/3600)+1/3)*G112*(1+0.1*F112)</f>
        <v>56.92093786635406</v>
      </c>
    </row>
    <row r="113" spans="2:19" ht="14.25">
      <c r="B113" s="3">
        <f>MAX(R113,P113*Q113)-T113</f>
        <v>933.6361534023914</v>
      </c>
      <c r="D113" s="3" t="s">
        <v>26</v>
      </c>
      <c r="E113" s="2" t="s">
        <v>44</v>
      </c>
      <c r="F113" s="49">
        <v>1</v>
      </c>
      <c r="G113" s="14">
        <v>0.88</v>
      </c>
      <c r="H113" s="4">
        <f>+G113*I113</f>
        <v>52.89936907057462</v>
      </c>
      <c r="I113" s="4">
        <f>+K113/(L113+M113/60+N113/3600)</f>
        <v>60.11291939838025</v>
      </c>
      <c r="J113" s="4">
        <f>+G113*K113</f>
        <v>190.5112</v>
      </c>
      <c r="K113" s="2">
        <v>216.49</v>
      </c>
      <c r="L113" s="5">
        <v>3</v>
      </c>
      <c r="M113" s="2">
        <v>36</v>
      </c>
      <c r="N113" s="2">
        <v>5</v>
      </c>
      <c r="O113" s="2" t="s">
        <v>170</v>
      </c>
      <c r="P113" s="2">
        <v>1</v>
      </c>
      <c r="Q113" s="9">
        <f>S113/MAX(S$112:S$114)*1000</f>
        <v>933.6361534023914</v>
      </c>
      <c r="R113" s="9">
        <f>J113/MAX(J$114:J$272)*600*(1+0.1*F113)+25</f>
        <v>427.0354530106922</v>
      </c>
      <c r="S113" s="23">
        <f>+P113*K113/(MAX(2,L113+M113/60+M113/3600)+1/3)*G113*(1+0.1*F113)</f>
        <v>53.14344547759933</v>
      </c>
    </row>
    <row r="114" spans="2:19" ht="14.25">
      <c r="B114" s="3">
        <f>MAX(R114,P114*Q114)-T114</f>
        <v>874.3128962679465</v>
      </c>
      <c r="D114" s="3" t="s">
        <v>62</v>
      </c>
      <c r="E114" s="2" t="s">
        <v>113</v>
      </c>
      <c r="F114" s="49">
        <v>1</v>
      </c>
      <c r="G114" s="14">
        <v>0.845</v>
      </c>
      <c r="H114" s="4">
        <f>+G114*I114</f>
        <v>51.6916780945507</v>
      </c>
      <c r="I114" s="4">
        <f>+K114/(L114+M114/60+N114/3600)</f>
        <v>61.17358354384699</v>
      </c>
      <c r="J114" s="4">
        <f>+G114*K114</f>
        <v>119.36469999999998</v>
      </c>
      <c r="K114" s="2">
        <v>141.26</v>
      </c>
      <c r="L114" s="5">
        <v>2</v>
      </c>
      <c r="M114" s="2">
        <v>18</v>
      </c>
      <c r="N114" s="2">
        <v>33</v>
      </c>
      <c r="O114" s="2" t="s">
        <v>172</v>
      </c>
      <c r="P114" s="2">
        <v>1</v>
      </c>
      <c r="Q114" s="9">
        <f>S114/MAX(S$112:S$114)*1000</f>
        <v>874.3128962679465</v>
      </c>
      <c r="R114" s="9">
        <f>J114/MAX(J$114:J$272)*600*(1+0.1*F114)+25</f>
        <v>276.8951181767023</v>
      </c>
      <c r="S114" s="23">
        <f>+P114*K114/(MAX(2,L114+M114/60+M114/3600)+1/3)*G114*(1+0.1*F114)</f>
        <v>49.76671004421984</v>
      </c>
    </row>
    <row r="115" spans="2:19" ht="14.25">
      <c r="B115" s="3">
        <f>MAX(R115,P115*Q115)-T115</f>
        <v>711.322722402682</v>
      </c>
      <c r="D115" s="3" t="s">
        <v>31</v>
      </c>
      <c r="E115" s="2" t="s">
        <v>23</v>
      </c>
      <c r="F115" s="49">
        <v>1</v>
      </c>
      <c r="G115" s="14">
        <v>0.94</v>
      </c>
      <c r="H115" s="4">
        <f>+G115*I115</f>
        <v>40.61287915652879</v>
      </c>
      <c r="I115" s="4">
        <f>+K115/(L115+M115/60+N115/3600)</f>
        <v>43.205190592051906</v>
      </c>
      <c r="J115" s="4">
        <f>+G115*K115</f>
        <v>125.1892</v>
      </c>
      <c r="K115" s="2">
        <v>133.18</v>
      </c>
      <c r="L115" s="5">
        <v>3</v>
      </c>
      <c r="M115" s="2">
        <v>4</v>
      </c>
      <c r="N115" s="2">
        <v>57</v>
      </c>
      <c r="O115" s="2" t="s">
        <v>174</v>
      </c>
      <c r="P115" s="2">
        <v>1</v>
      </c>
      <c r="Q115" s="9">
        <f>S115/MAX(S$112:S$114)*1000</f>
        <v>711.322722402682</v>
      </c>
      <c r="R115" s="9">
        <f>J115/MAX(J$114:J$272)*600*(1+0.1*F115)+25</f>
        <v>289.186550365785</v>
      </c>
      <c r="S115" s="23">
        <f>+P115*K115/(MAX(2,L115+M115/60+M115/3600)+1/3)*G115*(1+0.1*F115)</f>
        <v>40.48915648480888</v>
      </c>
    </row>
    <row r="116" spans="2:21" ht="14.25">
      <c r="B116" s="3">
        <f>MAX(R116,P116*Q116)-T116</f>
        <v>574.9333727843053</v>
      </c>
      <c r="D116" s="3" t="s">
        <v>33</v>
      </c>
      <c r="E116" s="2" t="s">
        <v>129</v>
      </c>
      <c r="F116" s="50">
        <v>1</v>
      </c>
      <c r="G116" s="14">
        <v>0.94</v>
      </c>
      <c r="H116" s="4">
        <f>+G116*I116</f>
        <v>36.49017317136211</v>
      </c>
      <c r="I116" s="4">
        <f>+K116/(L116+M116/60+N116/3600)</f>
        <v>38.81933316102352</v>
      </c>
      <c r="J116" s="4">
        <f>+G116*K116</f>
        <v>78.4336</v>
      </c>
      <c r="K116" s="2">
        <v>83.44</v>
      </c>
      <c r="L116" s="5">
        <v>2</v>
      </c>
      <c r="M116" s="2">
        <v>8</v>
      </c>
      <c r="N116" s="2">
        <v>58</v>
      </c>
      <c r="O116" s="2">
        <v>23</v>
      </c>
      <c r="P116" s="2">
        <v>1</v>
      </c>
      <c r="Q116" s="9">
        <f>S116/MAX(S$112:S$114)*1000</f>
        <v>613.9333727843053</v>
      </c>
      <c r="R116" s="9">
        <f>J116/MAX(J$114:J$272)*600*(1+0.1*F116)+25</f>
        <v>190.51828925154757</v>
      </c>
      <c r="S116" s="23">
        <f>+P116*K116/(MAX(2,L116+M116/60+M116/3600)+1/3)*G116*(1+0.1*F116)</f>
        <v>34.94566336633663</v>
      </c>
      <c r="T116">
        <v>39</v>
      </c>
      <c r="U116" t="s">
        <v>173</v>
      </c>
    </row>
    <row r="117" spans="2:19" ht="14.25">
      <c r="B117" s="3"/>
      <c r="D117" s="3"/>
      <c r="E117" s="2"/>
      <c r="F117" s="51"/>
      <c r="G117" s="14"/>
      <c r="H117" s="4"/>
      <c r="I117" s="4"/>
      <c r="J117" s="4"/>
      <c r="K117" s="2"/>
      <c r="L117" s="5"/>
      <c r="M117" s="2"/>
      <c r="N117" s="2"/>
      <c r="O117" s="2"/>
      <c r="P117" s="2"/>
      <c r="Q117" s="9"/>
      <c r="R117" s="9"/>
      <c r="S117" s="23"/>
    </row>
    <row r="118" spans="1:19" ht="14.25">
      <c r="A118" s="32">
        <v>41126</v>
      </c>
      <c r="B118" s="3"/>
      <c r="D118" s="3"/>
      <c r="E118" s="2"/>
      <c r="F118" s="51"/>
      <c r="G118" s="14"/>
      <c r="H118" s="4"/>
      <c r="I118" s="4"/>
      <c r="J118" s="4"/>
      <c r="K118" s="2"/>
      <c r="L118" s="5"/>
      <c r="M118" s="2"/>
      <c r="N118" s="2"/>
      <c r="O118" s="2"/>
      <c r="P118" s="2"/>
      <c r="Q118" s="9"/>
      <c r="R118" s="9"/>
      <c r="S118" s="23"/>
    </row>
    <row r="119" spans="1:19" ht="14.25">
      <c r="A119" s="32"/>
      <c r="B119" s="3">
        <f>MAX(R119,P119*Q119)-T119</f>
        <v>1000</v>
      </c>
      <c r="D119" s="3" t="s">
        <v>61</v>
      </c>
      <c r="E119" s="2" t="s">
        <v>66</v>
      </c>
      <c r="F119" s="51">
        <v>0</v>
      </c>
      <c r="G119" s="14">
        <v>0.915</v>
      </c>
      <c r="H119" s="4">
        <f>+G119*I119</f>
        <v>45.34400816951749</v>
      </c>
      <c r="I119" s="4">
        <f>+K119/(L119+M119/60+N119/3600)</f>
        <v>49.556293081439875</v>
      </c>
      <c r="J119" s="4">
        <f>+G119*K119</f>
        <v>148.0104</v>
      </c>
      <c r="K119" s="2">
        <v>161.76</v>
      </c>
      <c r="L119" s="5">
        <v>3</v>
      </c>
      <c r="M119" s="2">
        <v>15</v>
      </c>
      <c r="N119" s="2">
        <v>51</v>
      </c>
      <c r="O119" s="2" t="s">
        <v>176</v>
      </c>
      <c r="P119" s="2">
        <v>1</v>
      </c>
      <c r="Q119" s="9">
        <f>S119/MAX(S$119:S$123)*1000</f>
        <v>1000</v>
      </c>
      <c r="R119" s="9">
        <f>J119/MAX(J$119:J$123)*600*(1+0.1*F119)+25</f>
        <v>625</v>
      </c>
      <c r="S119" s="23">
        <f>+P119*K119/(MAX(2,L119+M119/60+M119/3600)+1/3)*G119*(1+0.1*F119)</f>
        <v>41.25725435540069</v>
      </c>
    </row>
    <row r="120" spans="1:19" ht="14.25">
      <c r="A120" s="32"/>
      <c r="B120" s="3">
        <f>MAX(R120,P120*Q120)-T120</f>
        <v>943.6652440470402</v>
      </c>
      <c r="D120" s="3" t="s">
        <v>62</v>
      </c>
      <c r="E120" s="2" t="s">
        <v>113</v>
      </c>
      <c r="F120" s="51">
        <v>1</v>
      </c>
      <c r="G120" s="14">
        <v>0.845</v>
      </c>
      <c r="H120" s="4">
        <f>+G120*I120</f>
        <v>39.32265901305435</v>
      </c>
      <c r="I120" s="4">
        <f>+K120/(L120+M120/60+N120/3600)</f>
        <v>46.535691139709286</v>
      </c>
      <c r="J120" s="4">
        <f>+G120*K120</f>
        <v>117.9789</v>
      </c>
      <c r="K120" s="2">
        <v>139.62</v>
      </c>
      <c r="L120" s="5">
        <v>3</v>
      </c>
      <c r="M120" s="2">
        <v>0</v>
      </c>
      <c r="N120" s="2">
        <v>1</v>
      </c>
      <c r="O120" s="2" t="s">
        <v>177</v>
      </c>
      <c r="P120" s="2">
        <v>1</v>
      </c>
      <c r="Q120" s="9">
        <f>S120/MAX(S$119:S$123)*1000</f>
        <v>943.6652440470402</v>
      </c>
      <c r="R120" s="9">
        <f>J120/MAX(J$119:J$123)*600*(1+0.1*F120)+25</f>
        <v>551.0851534757016</v>
      </c>
      <c r="S120" s="23">
        <f>+P120*K120/(MAX(2,L120+M120/60+M120/3600)+1/3)*G120*(1+0.1*F120)</f>
        <v>38.933037000000006</v>
      </c>
    </row>
    <row r="121" spans="2:19" ht="14.25">
      <c r="B121" s="3">
        <f>MAX(R121,P121*Q121)-T121</f>
        <v>912.6051751365891</v>
      </c>
      <c r="D121" s="3" t="s">
        <v>33</v>
      </c>
      <c r="E121" s="2" t="s">
        <v>175</v>
      </c>
      <c r="F121" s="51">
        <v>0</v>
      </c>
      <c r="G121" s="14">
        <v>0.894</v>
      </c>
      <c r="H121" s="4">
        <f>+G121*I121</f>
        <v>41.96400568882147</v>
      </c>
      <c r="I121" s="4">
        <f>+K121/(L121+M121/60+N121/3600)</f>
        <v>46.93960367877122</v>
      </c>
      <c r="J121" s="4">
        <f>+G121*K121</f>
        <v>122.94288000000002</v>
      </c>
      <c r="K121" s="2">
        <v>137.52</v>
      </c>
      <c r="L121" s="5">
        <v>2</v>
      </c>
      <c r="M121" s="2">
        <v>55</v>
      </c>
      <c r="N121" s="2">
        <v>47</v>
      </c>
      <c r="O121" s="2" t="s">
        <v>179</v>
      </c>
      <c r="P121" s="2">
        <v>1</v>
      </c>
      <c r="Q121" s="9">
        <f>S121/MAX(S$119:S$123)*1000</f>
        <v>912.6051751365891</v>
      </c>
      <c r="R121" s="9">
        <f>J121/MAX(J$119:J$123)*600*(1+0.1*F121)+25</f>
        <v>523.3820596390524</v>
      </c>
      <c r="S121" s="23">
        <f>+P121*K121/(MAX(2,L121+M121/60+M121/3600)+1/3)*G121*(1+0.1*F121)</f>
        <v>37.65158383666525</v>
      </c>
    </row>
    <row r="122" spans="2:19" ht="14.25">
      <c r="B122" s="3">
        <f>MAX(R122,P122*Q122)-T122</f>
        <v>912.6051751365891</v>
      </c>
      <c r="D122" s="3" t="s">
        <v>26</v>
      </c>
      <c r="E122" s="2" t="s">
        <v>175</v>
      </c>
      <c r="F122" s="49">
        <v>0</v>
      </c>
      <c r="G122" s="14">
        <v>0.894</v>
      </c>
      <c r="H122" s="4">
        <f>+G122*I122</f>
        <v>41.96400568882147</v>
      </c>
      <c r="I122" s="4">
        <f>+K122/(L122+M122/60+N122/3600)</f>
        <v>46.93960367877122</v>
      </c>
      <c r="J122" s="4">
        <f>+G122*K122</f>
        <v>122.94288000000002</v>
      </c>
      <c r="K122" s="2">
        <v>137.52</v>
      </c>
      <c r="L122" s="5">
        <v>2</v>
      </c>
      <c r="M122" s="2">
        <v>55</v>
      </c>
      <c r="N122" s="2">
        <v>47</v>
      </c>
      <c r="O122" s="2" t="s">
        <v>179</v>
      </c>
      <c r="P122" s="2">
        <v>1</v>
      </c>
      <c r="Q122" s="9">
        <f>S122/MAX(S$119:S$123)*1000</f>
        <v>912.6051751365891</v>
      </c>
      <c r="R122" s="9">
        <f>J122/MAX(J$119:J$123)*600*(1+0.1*F122)+25</f>
        <v>523.3820596390524</v>
      </c>
      <c r="S122" s="23">
        <f>+P122*K122/(MAX(2,L122+M122/60+M122/3600)+1/3)*G122*(1+0.1*F122)</f>
        <v>37.65158383666525</v>
      </c>
    </row>
    <row r="123" spans="2:19" ht="14.25">
      <c r="B123" s="3">
        <f>MAX(R123,P123*Q123)-T123</f>
        <v>696.9593823658988</v>
      </c>
      <c r="D123" s="3" t="s">
        <v>80</v>
      </c>
      <c r="E123" s="2" t="s">
        <v>23</v>
      </c>
      <c r="F123" s="51">
        <v>0</v>
      </c>
      <c r="G123" s="14">
        <v>0.94</v>
      </c>
      <c r="H123" s="4">
        <f>+G123*I123</f>
        <v>32.55604799481137</v>
      </c>
      <c r="I123" s="4">
        <f>+K123/(L123+M123/60+N123/3600)</f>
        <v>34.63409361150146</v>
      </c>
      <c r="J123" s="4">
        <f>+G123*K123</f>
        <v>83.66</v>
      </c>
      <c r="K123" s="2">
        <v>89</v>
      </c>
      <c r="L123" s="5">
        <v>2</v>
      </c>
      <c r="M123" s="2">
        <v>34</v>
      </c>
      <c r="N123" s="2">
        <v>11</v>
      </c>
      <c r="O123" s="2" t="s">
        <v>178</v>
      </c>
      <c r="P123" s="2">
        <v>1</v>
      </c>
      <c r="Q123" s="9">
        <f>S123/MAX(S$119:S$123)*1000</f>
        <v>696.9593823658988</v>
      </c>
      <c r="R123" s="9">
        <f>J123/MAX(J$119:J$123)*600*(1+0.1*F123)+25</f>
        <v>364.1383308199964</v>
      </c>
      <c r="S123" s="23">
        <f>+P123*K123/(MAX(2,L123+M123/60+M123/3600)+1/3)*G123*(1+0.1*F123)</f>
        <v>28.754630513652852</v>
      </c>
    </row>
    <row r="124" spans="2:19" ht="14.25">
      <c r="B124" s="3"/>
      <c r="D124" s="3"/>
      <c r="E124" s="2"/>
      <c r="F124" s="52"/>
      <c r="G124" s="14"/>
      <c r="H124" s="4"/>
      <c r="I124" s="4"/>
      <c r="J124" s="4"/>
      <c r="K124" s="2"/>
      <c r="L124" s="5"/>
      <c r="M124" s="2"/>
      <c r="N124" s="2"/>
      <c r="O124" s="2"/>
      <c r="P124" s="2"/>
      <c r="Q124" s="9"/>
      <c r="R124" s="9"/>
      <c r="S124" s="23"/>
    </row>
    <row r="125" spans="1:19" ht="14.25">
      <c r="A125" s="32">
        <v>41132</v>
      </c>
      <c r="B125" s="3"/>
      <c r="D125" s="3"/>
      <c r="E125" s="2"/>
      <c r="F125" s="52"/>
      <c r="G125" s="14"/>
      <c r="H125" s="4"/>
      <c r="I125" s="4"/>
      <c r="J125" s="4"/>
      <c r="K125" s="2"/>
      <c r="L125" s="5"/>
      <c r="M125" s="2"/>
      <c r="N125" s="2"/>
      <c r="O125" s="2"/>
      <c r="P125" s="2"/>
      <c r="Q125" s="9"/>
      <c r="R125" s="9"/>
      <c r="S125" s="23"/>
    </row>
    <row r="126" spans="2:19" ht="14.25">
      <c r="B126" s="3">
        <f aca="true" t="shared" si="49" ref="B126:B136">MAX(R126,P126*Q126)-T126</f>
        <v>1000</v>
      </c>
      <c r="D126" s="3" t="s">
        <v>61</v>
      </c>
      <c r="E126" s="2" t="s">
        <v>66</v>
      </c>
      <c r="F126" s="52">
        <v>1</v>
      </c>
      <c r="G126" s="14">
        <v>0.915</v>
      </c>
      <c r="H126" s="4">
        <f aca="true" t="shared" si="50" ref="H126:H136">+G126*I126</f>
        <v>61.293159014359155</v>
      </c>
      <c r="I126" s="4">
        <f aca="true" t="shared" si="51" ref="I126:I136">+K126/(L126+M126/60+N126/3600)</f>
        <v>66.9870590320865</v>
      </c>
      <c r="J126" s="4">
        <f aca="true" t="shared" si="52" ref="J126:J136">+G126*K126</f>
        <v>192.08595000000003</v>
      </c>
      <c r="K126" s="2">
        <v>209.93</v>
      </c>
      <c r="L126" s="5">
        <v>3</v>
      </c>
      <c r="M126" s="2">
        <v>8</v>
      </c>
      <c r="N126" s="2">
        <v>2</v>
      </c>
      <c r="O126" s="2" t="s">
        <v>184</v>
      </c>
      <c r="P126" s="2">
        <v>1</v>
      </c>
      <c r="Q126" s="9">
        <f aca="true" t="shared" si="53" ref="Q126:Q136">S126/MAX(S$126:S$130)*1000</f>
        <v>1000</v>
      </c>
      <c r="R126" s="9">
        <f aca="true" t="shared" si="54" ref="R126:R136">J126/MAX(J$126:J$130)*600*(1+0.1*F126)+25</f>
        <v>685</v>
      </c>
      <c r="S126" s="23">
        <f aca="true" t="shared" si="55" ref="S126:S136">+P126*K126/(MAX(2,L126+M126/60+M126/3600)+1/3)*G126*(1+0.1*F126)</f>
        <v>60.9113038116592</v>
      </c>
    </row>
    <row r="127" spans="2:19" ht="14.25">
      <c r="B127" s="3">
        <f t="shared" si="49"/>
        <v>900.8679149324836</v>
      </c>
      <c r="D127" s="3" t="s">
        <v>180</v>
      </c>
      <c r="E127" s="2" t="s">
        <v>44</v>
      </c>
      <c r="F127" s="52">
        <v>1</v>
      </c>
      <c r="G127" s="14">
        <v>0.88</v>
      </c>
      <c r="H127" s="4">
        <f t="shared" si="50"/>
        <v>54.812654155495984</v>
      </c>
      <c r="I127" s="4">
        <f t="shared" si="51"/>
        <v>62.287106994881796</v>
      </c>
      <c r="J127" s="4">
        <f t="shared" si="52"/>
        <v>187.4136</v>
      </c>
      <c r="K127" s="2">
        <v>212.97</v>
      </c>
      <c r="L127" s="5">
        <v>3</v>
      </c>
      <c r="M127" s="2">
        <v>25</v>
      </c>
      <c r="N127" s="2">
        <v>9</v>
      </c>
      <c r="O127" s="2" t="s">
        <v>183</v>
      </c>
      <c r="P127" s="2">
        <v>1</v>
      </c>
      <c r="Q127" s="9">
        <f t="shared" si="53"/>
        <v>900.8679149324836</v>
      </c>
      <c r="R127" s="9">
        <f t="shared" si="54"/>
        <v>668.9459835557989</v>
      </c>
      <c r="S127" s="23">
        <f t="shared" si="55"/>
        <v>54.87303926062847</v>
      </c>
    </row>
    <row r="128" spans="2:19" ht="14.25">
      <c r="B128" s="3">
        <f t="shared" si="49"/>
        <v>747.2102983065653</v>
      </c>
      <c r="D128" s="3" t="s">
        <v>33</v>
      </c>
      <c r="E128" s="2" t="s">
        <v>129</v>
      </c>
      <c r="F128" s="52">
        <v>1</v>
      </c>
      <c r="G128" s="14">
        <v>0.94</v>
      </c>
      <c r="H128" s="4">
        <f t="shared" si="50"/>
        <v>45.60485083848191</v>
      </c>
      <c r="I128" s="4">
        <f t="shared" si="51"/>
        <v>48.515798764342456</v>
      </c>
      <c r="J128" s="4">
        <f t="shared" si="52"/>
        <v>143.52859999999998</v>
      </c>
      <c r="K128" s="2">
        <v>152.69</v>
      </c>
      <c r="L128" s="4">
        <v>3</v>
      </c>
      <c r="M128" s="2">
        <v>8</v>
      </c>
      <c r="N128" s="2">
        <v>50</v>
      </c>
      <c r="O128" s="2" t="s">
        <v>181</v>
      </c>
      <c r="P128" s="2">
        <v>1</v>
      </c>
      <c r="Q128" s="9">
        <f t="shared" si="53"/>
        <v>747.2102983065653</v>
      </c>
      <c r="R128" s="9">
        <f t="shared" si="54"/>
        <v>518.158796882333</v>
      </c>
      <c r="S128" s="23">
        <f t="shared" si="55"/>
        <v>45.5135534913517</v>
      </c>
    </row>
    <row r="129" spans="2:19" ht="14.25">
      <c r="B129" s="3">
        <f t="shared" si="49"/>
        <v>733.4135695986312</v>
      </c>
      <c r="D129" s="3" t="s">
        <v>119</v>
      </c>
      <c r="E129" s="2" t="s">
        <v>120</v>
      </c>
      <c r="F129" s="52">
        <v>1</v>
      </c>
      <c r="G129" s="14">
        <v>0.95</v>
      </c>
      <c r="H129" s="4">
        <f t="shared" si="50"/>
        <v>44.790750201667116</v>
      </c>
      <c r="I129" s="14">
        <f t="shared" si="51"/>
        <v>47.14815810701802</v>
      </c>
      <c r="J129" s="4">
        <f t="shared" si="52"/>
        <v>138.814</v>
      </c>
      <c r="K129" s="2">
        <v>146.12</v>
      </c>
      <c r="L129" s="4">
        <v>3</v>
      </c>
      <c r="M129" s="2">
        <v>5</v>
      </c>
      <c r="N129" s="2">
        <v>57</v>
      </c>
      <c r="O129" s="2" t="s">
        <v>192</v>
      </c>
      <c r="P129" s="2">
        <v>1</v>
      </c>
      <c r="Q129" s="9">
        <f t="shared" si="53"/>
        <v>733.4135695986312</v>
      </c>
      <c r="R129" s="9">
        <f t="shared" si="54"/>
        <v>501.9596110491162</v>
      </c>
      <c r="S129" s="23">
        <f t="shared" si="55"/>
        <v>44.67317675741568</v>
      </c>
    </row>
    <row r="130" spans="2:21" ht="14.25">
      <c r="B130" s="3">
        <f t="shared" si="49"/>
        <v>698.2822893275752</v>
      </c>
      <c r="D130" s="3" t="s">
        <v>32</v>
      </c>
      <c r="E130" s="2" t="s">
        <v>23</v>
      </c>
      <c r="F130" s="52">
        <v>0</v>
      </c>
      <c r="G130" s="14">
        <v>0.94</v>
      </c>
      <c r="H130" s="4">
        <f t="shared" si="50"/>
        <v>48.46907578558226</v>
      </c>
      <c r="I130" s="14">
        <f t="shared" si="51"/>
        <v>51.562846580406664</v>
      </c>
      <c r="J130" s="4">
        <f t="shared" si="52"/>
        <v>116.5412</v>
      </c>
      <c r="K130" s="2">
        <v>123.98</v>
      </c>
      <c r="L130" s="4">
        <v>2</v>
      </c>
      <c r="M130" s="2">
        <v>24</v>
      </c>
      <c r="N130" s="2">
        <v>16</v>
      </c>
      <c r="O130" s="2" t="s">
        <v>186</v>
      </c>
      <c r="P130" s="2">
        <v>1</v>
      </c>
      <c r="Q130" s="9">
        <f t="shared" si="53"/>
        <v>698.2822893275752</v>
      </c>
      <c r="R130" s="9">
        <f t="shared" si="54"/>
        <v>389.02829046059844</v>
      </c>
      <c r="S130" s="23">
        <f t="shared" si="55"/>
        <v>42.53328467153285</v>
      </c>
      <c r="U130" t="s">
        <v>188</v>
      </c>
    </row>
    <row r="131" spans="2:21" ht="14.25">
      <c r="B131" s="3">
        <f t="shared" si="49"/>
        <v>685.6235770150462</v>
      </c>
      <c r="D131" s="3" t="s">
        <v>33</v>
      </c>
      <c r="E131" s="2" t="s">
        <v>129</v>
      </c>
      <c r="F131" s="52">
        <v>1</v>
      </c>
      <c r="G131" s="14">
        <v>0.94</v>
      </c>
      <c r="H131" s="4">
        <f t="shared" si="50"/>
        <v>42.184066666666666</v>
      </c>
      <c r="I131" s="4">
        <f t="shared" si="51"/>
        <v>44.876666666666665</v>
      </c>
      <c r="J131" s="4">
        <f t="shared" si="52"/>
        <v>126.55219999999998</v>
      </c>
      <c r="K131" s="2">
        <v>134.63</v>
      </c>
      <c r="L131" s="4">
        <v>3</v>
      </c>
      <c r="M131" s="2">
        <v>0</v>
      </c>
      <c r="N131" s="2">
        <v>0</v>
      </c>
      <c r="O131" s="2" t="s">
        <v>182</v>
      </c>
      <c r="P131" s="2">
        <v>1</v>
      </c>
      <c r="Q131" s="9">
        <f t="shared" si="53"/>
        <v>685.6235770150462</v>
      </c>
      <c r="R131" s="9">
        <f t="shared" si="54"/>
        <v>459.8285337891709</v>
      </c>
      <c r="S131" s="23">
        <f t="shared" si="55"/>
        <v>41.762226</v>
      </c>
      <c r="U131" t="s">
        <v>191</v>
      </c>
    </row>
    <row r="132" spans="2:19" ht="14.25">
      <c r="B132" s="3">
        <f t="shared" si="49"/>
        <v>674.8042160838352</v>
      </c>
      <c r="D132" s="3" t="s">
        <v>33</v>
      </c>
      <c r="E132" s="2" t="s">
        <v>129</v>
      </c>
      <c r="F132" s="52">
        <v>0</v>
      </c>
      <c r="G132" s="14">
        <v>0.94</v>
      </c>
      <c r="H132" s="4">
        <f t="shared" si="50"/>
        <v>46.04223547246083</v>
      </c>
      <c r="I132" s="4">
        <f t="shared" si="51"/>
        <v>48.9811015664477</v>
      </c>
      <c r="J132" s="4">
        <f t="shared" si="52"/>
        <v>126.55219999999998</v>
      </c>
      <c r="K132" s="2">
        <v>134.63</v>
      </c>
      <c r="L132" s="4">
        <v>2</v>
      </c>
      <c r="M132" s="2">
        <v>44</v>
      </c>
      <c r="N132" s="2">
        <v>55</v>
      </c>
      <c r="O132" s="2" t="s">
        <v>182</v>
      </c>
      <c r="P132" s="2">
        <v>1</v>
      </c>
      <c r="Q132" s="9">
        <f t="shared" si="53"/>
        <v>674.8042160838352</v>
      </c>
      <c r="R132" s="9">
        <f t="shared" si="54"/>
        <v>420.2986670810644</v>
      </c>
      <c r="S132" s="23">
        <f t="shared" si="55"/>
        <v>41.10320461927101</v>
      </c>
    </row>
    <row r="133" spans="2:21" ht="14.25">
      <c r="B133" s="3">
        <f t="shared" si="49"/>
        <v>631.3868460099936</v>
      </c>
      <c r="D133" s="3" t="s">
        <v>32</v>
      </c>
      <c r="E133" s="2" t="s">
        <v>23</v>
      </c>
      <c r="F133" s="53">
        <v>1</v>
      </c>
      <c r="G133" s="14">
        <v>0.94</v>
      </c>
      <c r="H133" s="4">
        <f t="shared" si="50"/>
        <v>38.84706666666666</v>
      </c>
      <c r="I133" s="14">
        <f t="shared" si="51"/>
        <v>41.32666666666667</v>
      </c>
      <c r="J133" s="4">
        <f t="shared" si="52"/>
        <v>116.5412</v>
      </c>
      <c r="K133" s="2">
        <v>123.98</v>
      </c>
      <c r="L133" s="4">
        <v>3</v>
      </c>
      <c r="M133" s="2">
        <v>0</v>
      </c>
      <c r="N133" s="2">
        <v>0</v>
      </c>
      <c r="O133" s="2">
        <v>55</v>
      </c>
      <c r="P133" s="2">
        <v>1</v>
      </c>
      <c r="Q133" s="9">
        <f t="shared" si="53"/>
        <v>631.3868460099936</v>
      </c>
      <c r="R133" s="9">
        <f t="shared" si="54"/>
        <v>425.4311195066583</v>
      </c>
      <c r="S133" s="23">
        <f t="shared" si="55"/>
        <v>38.45859600000001</v>
      </c>
      <c r="U133" t="s">
        <v>189</v>
      </c>
    </row>
    <row r="134" spans="2:21" ht="14.25">
      <c r="B134" s="3">
        <f t="shared" si="49"/>
        <v>570.7473288768781</v>
      </c>
      <c r="D134" s="3" t="s">
        <v>32</v>
      </c>
      <c r="E134" s="2" t="s">
        <v>23</v>
      </c>
      <c r="F134" s="53">
        <v>0</v>
      </c>
      <c r="G134" s="14">
        <v>0.94</v>
      </c>
      <c r="H134" s="4">
        <f t="shared" si="50"/>
        <v>50.79538442612867</v>
      </c>
      <c r="I134" s="14">
        <f t="shared" si="51"/>
        <v>54.037643006519865</v>
      </c>
      <c r="J134" s="4">
        <f t="shared" si="52"/>
        <v>114.69879999999999</v>
      </c>
      <c r="K134" s="2">
        <v>122.02</v>
      </c>
      <c r="L134" s="4">
        <v>2</v>
      </c>
      <c r="M134" s="2">
        <v>15</v>
      </c>
      <c r="N134" s="2">
        <v>29</v>
      </c>
      <c r="O134" s="2" t="s">
        <v>186</v>
      </c>
      <c r="P134" s="2">
        <v>1</v>
      </c>
      <c r="Q134" s="9">
        <f t="shared" si="53"/>
        <v>727.7473288768781</v>
      </c>
      <c r="R134" s="9">
        <f t="shared" si="54"/>
        <v>383.2733666881934</v>
      </c>
      <c r="S134" s="23">
        <f t="shared" si="55"/>
        <v>44.328038647342986</v>
      </c>
      <c r="T134">
        <v>157</v>
      </c>
      <c r="U134" t="s">
        <v>187</v>
      </c>
    </row>
    <row r="135" spans="2:19" ht="14.25">
      <c r="B135" s="3">
        <f t="shared" si="49"/>
        <v>516.4882998426942</v>
      </c>
      <c r="D135" s="3" t="s">
        <v>17</v>
      </c>
      <c r="E135" s="2" t="s">
        <v>44</v>
      </c>
      <c r="F135" s="53">
        <v>0</v>
      </c>
      <c r="G135" s="14">
        <v>0.88</v>
      </c>
      <c r="H135" s="4">
        <f t="shared" si="50"/>
        <v>36.132367688022285</v>
      </c>
      <c r="I135" s="14">
        <f t="shared" si="51"/>
        <v>41.05950873638896</v>
      </c>
      <c r="J135" s="4">
        <f t="shared" si="52"/>
        <v>79.2704</v>
      </c>
      <c r="K135" s="2">
        <v>90.08</v>
      </c>
      <c r="L135" s="4">
        <v>2</v>
      </c>
      <c r="M135" s="2">
        <v>11</v>
      </c>
      <c r="N135" s="2">
        <v>38</v>
      </c>
      <c r="O135" s="2" t="s">
        <v>190</v>
      </c>
      <c r="P135" s="2">
        <v>1</v>
      </c>
      <c r="Q135" s="9">
        <f t="shared" si="53"/>
        <v>516.4882998426942</v>
      </c>
      <c r="R135" s="9">
        <f t="shared" si="54"/>
        <v>272.6091562136637</v>
      </c>
      <c r="S135" s="23">
        <f t="shared" si="55"/>
        <v>31.45997574688568</v>
      </c>
    </row>
    <row r="136" spans="2:19" ht="14.25">
      <c r="B136" s="3">
        <f t="shared" si="49"/>
        <v>503.90328226919246</v>
      </c>
      <c r="D136" s="3" t="s">
        <v>31</v>
      </c>
      <c r="E136" s="2" t="s">
        <v>23</v>
      </c>
      <c r="F136" s="54">
        <v>0</v>
      </c>
      <c r="G136" s="14">
        <v>0.94</v>
      </c>
      <c r="H136" s="4">
        <f t="shared" si="50"/>
        <v>34.392680047225504</v>
      </c>
      <c r="I136" s="4">
        <f t="shared" si="51"/>
        <v>36.58795749704841</v>
      </c>
      <c r="J136" s="4">
        <f t="shared" si="52"/>
        <v>97.10199999999999</v>
      </c>
      <c r="K136" s="2">
        <v>103.3</v>
      </c>
      <c r="L136" s="4">
        <v>2</v>
      </c>
      <c r="M136" s="2">
        <v>49</v>
      </c>
      <c r="N136" s="2">
        <v>24</v>
      </c>
      <c r="O136" s="2" t="s">
        <v>185</v>
      </c>
      <c r="P136" s="2">
        <v>1</v>
      </c>
      <c r="Q136" s="9">
        <f t="shared" si="53"/>
        <v>503.90328226919246</v>
      </c>
      <c r="R136" s="9">
        <f t="shared" si="54"/>
        <v>328.3079722905292</v>
      </c>
      <c r="S136" s="23">
        <f t="shared" si="55"/>
        <v>30.693405917991043</v>
      </c>
    </row>
    <row r="137" spans="2:19" ht="14.25">
      <c r="B137" s="3"/>
      <c r="D137" s="3"/>
      <c r="E137" s="2"/>
      <c r="F137" s="55"/>
      <c r="G137" s="14"/>
      <c r="H137" s="4"/>
      <c r="I137" s="4"/>
      <c r="J137" s="4"/>
      <c r="K137" s="2"/>
      <c r="L137" s="4"/>
      <c r="M137" s="2"/>
      <c r="N137" s="2"/>
      <c r="O137" s="2"/>
      <c r="P137" s="2"/>
      <c r="Q137" s="9"/>
      <c r="R137" s="9"/>
      <c r="S137" s="23"/>
    </row>
    <row r="138" spans="1:14" ht="14.25">
      <c r="A138" s="32">
        <v>41139</v>
      </c>
      <c r="B138" s="32"/>
      <c r="L138" s="5"/>
      <c r="M138" s="5"/>
      <c r="N138" s="5"/>
    </row>
    <row r="139" spans="2:19" ht="14.25">
      <c r="B139" s="3">
        <f aca="true" t="shared" si="56" ref="B139:B152">MAX(R139,P139*Q139)-T139</f>
        <v>995.5475341551428</v>
      </c>
      <c r="D139" t="s">
        <v>61</v>
      </c>
      <c r="E139" t="s">
        <v>204</v>
      </c>
      <c r="F139" s="55">
        <v>1</v>
      </c>
      <c r="G139" s="2">
        <v>0.915</v>
      </c>
      <c r="H139" s="4">
        <f aca="true" t="shared" si="57" ref="H139:H151">+G139*I139</f>
        <v>61.90926383664696</v>
      </c>
      <c r="I139" s="4">
        <f aca="true" t="shared" si="58" ref="I139:I151">+K139/(L139+M139/60+N139/3600)</f>
        <v>67.66039763567973</v>
      </c>
      <c r="J139" s="4">
        <f aca="true" t="shared" si="59" ref="J139:J152">+G139*K139</f>
        <v>288.03285000000005</v>
      </c>
      <c r="K139" s="4">
        <v>314.79</v>
      </c>
      <c r="L139" s="5">
        <v>4</v>
      </c>
      <c r="M139" s="5">
        <v>39</v>
      </c>
      <c r="N139" s="5">
        <v>9</v>
      </c>
      <c r="O139" t="s">
        <v>195</v>
      </c>
      <c r="P139" s="2">
        <v>1</v>
      </c>
      <c r="Q139" s="9">
        <f aca="true" t="shared" si="60" ref="Q139:Q152">S139/MAX(S$139:S$146)*1000</f>
        <v>995.5475341551428</v>
      </c>
      <c r="R139" s="9">
        <f aca="true" t="shared" si="61" ref="R139:R152">J139/MAX(J$139:J$146)*600*(1+0.1*F139)+25</f>
        <v>685</v>
      </c>
      <c r="S139" s="23">
        <f aca="true" t="shared" si="62" ref="S139:S152">+P139*K139/(MAX(2,L139+M139/60+M139/3600)+1/3)*G139*(1+0.1*F139)</f>
        <v>63.4412417820791</v>
      </c>
    </row>
    <row r="140" spans="2:21" ht="14.25">
      <c r="B140" s="3">
        <f t="shared" si="56"/>
        <v>979</v>
      </c>
      <c r="D140" t="s">
        <v>180</v>
      </c>
      <c r="E140" t="s">
        <v>193</v>
      </c>
      <c r="F140" s="55">
        <v>1</v>
      </c>
      <c r="G140" s="2">
        <v>0.88</v>
      </c>
      <c r="H140" s="4">
        <f t="shared" si="57"/>
        <v>62.994314850223084</v>
      </c>
      <c r="I140" s="4">
        <f t="shared" si="58"/>
        <v>71.58444869343532</v>
      </c>
      <c r="J140" s="4">
        <f t="shared" si="59"/>
        <v>247.0952</v>
      </c>
      <c r="K140" s="4">
        <v>280.79</v>
      </c>
      <c r="L140" s="5">
        <v>3</v>
      </c>
      <c r="M140" s="5">
        <v>55</v>
      </c>
      <c r="N140" s="5">
        <v>21</v>
      </c>
      <c r="O140" t="s">
        <v>194</v>
      </c>
      <c r="P140" s="2">
        <v>1</v>
      </c>
      <c r="Q140" s="9">
        <f t="shared" si="60"/>
        <v>1000</v>
      </c>
      <c r="R140" s="9">
        <f t="shared" si="61"/>
        <v>591.1952516874377</v>
      </c>
      <c r="S140" s="23">
        <f t="shared" si="62"/>
        <v>63.72497505698471</v>
      </c>
      <c r="T140">
        <v>21</v>
      </c>
      <c r="U140" t="s">
        <v>227</v>
      </c>
    </row>
    <row r="141" spans="2:19" ht="14.25">
      <c r="B141" s="3">
        <f t="shared" si="56"/>
        <v>880.0198411960797</v>
      </c>
      <c r="D141" s="3" t="s">
        <v>41</v>
      </c>
      <c r="E141" s="2" t="s">
        <v>45</v>
      </c>
      <c r="F141" s="55">
        <v>1</v>
      </c>
      <c r="G141" s="2">
        <v>0.885</v>
      </c>
      <c r="H141" s="4">
        <f t="shared" si="57"/>
        <v>54.992603032529566</v>
      </c>
      <c r="I141" s="4">
        <f t="shared" si="58"/>
        <v>62.13853450003341</v>
      </c>
      <c r="J141" s="4">
        <f t="shared" si="59"/>
        <v>228.69285000000002</v>
      </c>
      <c r="K141" s="4">
        <v>258.41</v>
      </c>
      <c r="L141" s="5">
        <v>4</v>
      </c>
      <c r="M141" s="2">
        <v>9</v>
      </c>
      <c r="N141" s="2">
        <v>31</v>
      </c>
      <c r="O141" s="2" t="s">
        <v>216</v>
      </c>
      <c r="P141" s="2">
        <v>1</v>
      </c>
      <c r="Q141" s="9">
        <f t="shared" si="60"/>
        <v>880.0198411960797</v>
      </c>
      <c r="R141" s="9">
        <f t="shared" si="61"/>
        <v>549.0280093051886</v>
      </c>
      <c r="S141" s="23">
        <f t="shared" si="62"/>
        <v>56.079242429871826</v>
      </c>
    </row>
    <row r="142" spans="2:19" ht="14.25">
      <c r="B142" s="3">
        <f t="shared" si="56"/>
        <v>816.8775449586935</v>
      </c>
      <c r="D142" t="s">
        <v>62</v>
      </c>
      <c r="E142" t="s">
        <v>196</v>
      </c>
      <c r="F142" s="55">
        <v>1</v>
      </c>
      <c r="G142" s="2">
        <v>0.845</v>
      </c>
      <c r="H142" s="4">
        <f t="shared" si="57"/>
        <v>51.49712779973649</v>
      </c>
      <c r="I142" s="4">
        <f t="shared" si="58"/>
        <v>60.9433465085639</v>
      </c>
      <c r="J142" s="4">
        <f t="shared" si="59"/>
        <v>195.4316</v>
      </c>
      <c r="K142" s="4">
        <v>231.28</v>
      </c>
      <c r="L142" s="5">
        <v>3</v>
      </c>
      <c r="M142" s="5">
        <v>47</v>
      </c>
      <c r="N142" s="5">
        <v>42</v>
      </c>
      <c r="O142" t="s">
        <v>197</v>
      </c>
      <c r="P142" s="2">
        <v>1</v>
      </c>
      <c r="Q142" s="9">
        <f t="shared" si="60"/>
        <v>816.8775449586935</v>
      </c>
      <c r="R142" s="9">
        <f t="shared" si="61"/>
        <v>472.81300466248894</v>
      </c>
      <c r="S142" s="23">
        <f t="shared" si="62"/>
        <v>52.05550117710366</v>
      </c>
    </row>
    <row r="143" spans="2:19" ht="14.25">
      <c r="B143" s="3">
        <f t="shared" si="56"/>
        <v>784.7456527618797</v>
      </c>
      <c r="D143" t="s">
        <v>40</v>
      </c>
      <c r="E143" t="s">
        <v>206</v>
      </c>
      <c r="F143" s="55">
        <v>1</v>
      </c>
      <c r="G143" s="2">
        <v>0.94</v>
      </c>
      <c r="H143" s="4">
        <f t="shared" si="57"/>
        <v>49.48171194640862</v>
      </c>
      <c r="I143" s="4">
        <f t="shared" si="58"/>
        <v>52.64011909192407</v>
      </c>
      <c r="J143" s="4">
        <f t="shared" si="59"/>
        <v>184.66299999999998</v>
      </c>
      <c r="K143" s="4">
        <v>196.45</v>
      </c>
      <c r="L143" s="5">
        <v>3</v>
      </c>
      <c r="M143" s="5">
        <v>43</v>
      </c>
      <c r="N143" s="5">
        <v>55</v>
      </c>
      <c r="O143" t="s">
        <v>200</v>
      </c>
      <c r="P143" s="2">
        <v>1</v>
      </c>
      <c r="Q143" s="9">
        <f t="shared" si="60"/>
        <v>784.7456527618797</v>
      </c>
      <c r="R143" s="9">
        <f t="shared" si="61"/>
        <v>448.13777751391893</v>
      </c>
      <c r="S143" s="23">
        <f t="shared" si="62"/>
        <v>50.00789714832797</v>
      </c>
    </row>
    <row r="144" spans="2:21" ht="14.25">
      <c r="B144" s="3">
        <f t="shared" si="56"/>
        <v>759.4219347888749</v>
      </c>
      <c r="D144" t="s">
        <v>198</v>
      </c>
      <c r="E144" t="s">
        <v>205</v>
      </c>
      <c r="F144" s="55">
        <v>1</v>
      </c>
      <c r="G144" s="2">
        <v>0.95</v>
      </c>
      <c r="H144" s="4">
        <f t="shared" si="57"/>
        <v>47.956611290686304</v>
      </c>
      <c r="I144" s="4">
        <f t="shared" si="58"/>
        <v>50.48064346388032</v>
      </c>
      <c r="J144" s="4">
        <f t="shared" si="59"/>
        <v>177.213</v>
      </c>
      <c r="K144" s="4">
        <v>186.54</v>
      </c>
      <c r="L144" s="5">
        <v>3</v>
      </c>
      <c r="M144" s="5">
        <v>41</v>
      </c>
      <c r="N144" s="5">
        <v>43</v>
      </c>
      <c r="O144" t="s">
        <v>199</v>
      </c>
      <c r="P144" s="2">
        <v>1</v>
      </c>
      <c r="Q144" s="9">
        <f t="shared" si="60"/>
        <v>759.4219347888749</v>
      </c>
      <c r="R144" s="9">
        <f t="shared" si="61"/>
        <v>431.0668080047119</v>
      </c>
      <c r="S144" s="23">
        <f t="shared" si="62"/>
        <v>48.39414385214812</v>
      </c>
      <c r="U144" t="s">
        <v>207</v>
      </c>
    </row>
    <row r="145" spans="2:21" ht="14.25">
      <c r="B145" s="3">
        <f t="shared" si="56"/>
        <v>708.6185259917904</v>
      </c>
      <c r="D145" s="3" t="s">
        <v>213</v>
      </c>
      <c r="E145" s="2" t="s">
        <v>193</v>
      </c>
      <c r="F145" s="55">
        <v>1</v>
      </c>
      <c r="G145" s="2">
        <v>0.88</v>
      </c>
      <c r="H145" s="4">
        <f t="shared" si="57"/>
        <v>44.35329121662931</v>
      </c>
      <c r="I145" s="4">
        <f t="shared" si="58"/>
        <v>50.401467291624215</v>
      </c>
      <c r="J145" s="4">
        <f t="shared" si="59"/>
        <v>181.368</v>
      </c>
      <c r="K145" s="4">
        <v>206.1</v>
      </c>
      <c r="L145" s="5">
        <v>4</v>
      </c>
      <c r="M145" s="2">
        <v>5</v>
      </c>
      <c r="N145" s="2">
        <v>21</v>
      </c>
      <c r="O145" s="2" t="s">
        <v>214</v>
      </c>
      <c r="P145" s="2">
        <v>1</v>
      </c>
      <c r="Q145" s="9">
        <f t="shared" si="60"/>
        <v>708.6185259917904</v>
      </c>
      <c r="R145" s="9">
        <f t="shared" si="61"/>
        <v>440.58759703971265</v>
      </c>
      <c r="S145" s="23">
        <f t="shared" si="62"/>
        <v>45.156697893744116</v>
      </c>
      <c r="U145" t="s">
        <v>215</v>
      </c>
    </row>
    <row r="146" spans="2:19" ht="14.25">
      <c r="B146" s="3">
        <f t="shared" si="56"/>
        <v>707.831017581134</v>
      </c>
      <c r="D146" s="3" t="s">
        <v>39</v>
      </c>
      <c r="E146" s="2" t="s">
        <v>193</v>
      </c>
      <c r="F146" s="55">
        <v>0</v>
      </c>
      <c r="G146" s="14">
        <v>0.88</v>
      </c>
      <c r="H146" s="4">
        <f t="shared" si="57"/>
        <v>51.9044615767222</v>
      </c>
      <c r="I146" s="4">
        <f t="shared" si="58"/>
        <v>58.98234270082068</v>
      </c>
      <c r="J146" s="4">
        <f t="shared" si="59"/>
        <v>115.94879999999999</v>
      </c>
      <c r="K146" s="2">
        <v>131.76</v>
      </c>
      <c r="L146" s="4">
        <v>2</v>
      </c>
      <c r="M146" s="2">
        <v>14</v>
      </c>
      <c r="N146" s="2">
        <v>2</v>
      </c>
      <c r="O146" s="2" t="s">
        <v>211</v>
      </c>
      <c r="P146" s="2">
        <v>1</v>
      </c>
      <c r="Q146" s="9">
        <f t="shared" si="60"/>
        <v>707.831017581134</v>
      </c>
      <c r="R146" s="9">
        <f t="shared" si="61"/>
        <v>266.53245020489845</v>
      </c>
      <c r="S146" s="23">
        <f t="shared" si="62"/>
        <v>45.10651393991787</v>
      </c>
    </row>
    <row r="147" spans="2:19" ht="14.25">
      <c r="B147" s="3">
        <f t="shared" si="56"/>
        <v>706.1094353464773</v>
      </c>
      <c r="D147" t="s">
        <v>31</v>
      </c>
      <c r="E147" t="s">
        <v>201</v>
      </c>
      <c r="F147" s="55">
        <v>1</v>
      </c>
      <c r="G147" s="2">
        <v>0.94</v>
      </c>
      <c r="H147" s="4">
        <f t="shared" si="57"/>
        <v>44.11176043557169</v>
      </c>
      <c r="I147" s="4">
        <f t="shared" si="58"/>
        <v>46.92740471869329</v>
      </c>
      <c r="J147" s="4">
        <f t="shared" si="59"/>
        <v>189.0434</v>
      </c>
      <c r="K147" s="4">
        <v>201.11</v>
      </c>
      <c r="L147" s="5">
        <v>4</v>
      </c>
      <c r="M147" s="5">
        <v>17</v>
      </c>
      <c r="N147" s="5">
        <v>8</v>
      </c>
      <c r="O147" t="s">
        <v>199</v>
      </c>
      <c r="P147" s="2">
        <v>1</v>
      </c>
      <c r="Q147" s="9">
        <f t="shared" si="60"/>
        <v>706.1094353464773</v>
      </c>
      <c r="R147" s="9">
        <f t="shared" si="61"/>
        <v>458.17504930427197</v>
      </c>
      <c r="S147" s="23">
        <f t="shared" si="62"/>
        <v>44.99680615495583</v>
      </c>
    </row>
    <row r="148" spans="2:21" ht="14.25">
      <c r="B148" s="3">
        <f t="shared" si="56"/>
        <v>700.0961115658681</v>
      </c>
      <c r="D148" s="3" t="s">
        <v>213</v>
      </c>
      <c r="E148" s="2" t="s">
        <v>193</v>
      </c>
      <c r="F148" s="56">
        <v>1</v>
      </c>
      <c r="G148" s="2">
        <v>0.88</v>
      </c>
      <c r="H148" s="4">
        <f t="shared" si="57"/>
        <v>45.948261787473605</v>
      </c>
      <c r="I148" s="4">
        <f t="shared" si="58"/>
        <v>52.213933849401826</v>
      </c>
      <c r="J148" s="4">
        <f t="shared" si="59"/>
        <v>181.368</v>
      </c>
      <c r="K148" s="4">
        <v>206.1</v>
      </c>
      <c r="L148" s="5">
        <v>3</v>
      </c>
      <c r="M148" s="2">
        <v>56</v>
      </c>
      <c r="N148" s="2">
        <v>50</v>
      </c>
      <c r="O148" s="2" t="s">
        <v>214</v>
      </c>
      <c r="P148" s="2">
        <v>1</v>
      </c>
      <c r="Q148" s="9">
        <f t="shared" si="60"/>
        <v>731.0961115658681</v>
      </c>
      <c r="R148" s="9">
        <f t="shared" si="61"/>
        <v>440.58759703971265</v>
      </c>
      <c r="S148" s="23">
        <f t="shared" si="62"/>
        <v>46.589081473793456</v>
      </c>
      <c r="T148">
        <f>25+6</f>
        <v>31</v>
      </c>
      <c r="U148" t="s">
        <v>228</v>
      </c>
    </row>
    <row r="149" spans="2:19" ht="14.25">
      <c r="B149" s="3">
        <f t="shared" si="56"/>
        <v>581.10527158922</v>
      </c>
      <c r="D149" s="3" t="s">
        <v>25</v>
      </c>
      <c r="E149" s="2" t="s">
        <v>209</v>
      </c>
      <c r="F149" s="57">
        <v>0</v>
      </c>
      <c r="G149" s="2">
        <v>0.99</v>
      </c>
      <c r="H149" s="4">
        <f t="shared" si="57"/>
        <v>41.31396182986477</v>
      </c>
      <c r="I149" s="4">
        <f t="shared" si="58"/>
        <v>41.731274575620986</v>
      </c>
      <c r="J149" s="4">
        <f t="shared" si="59"/>
        <v>119.6613</v>
      </c>
      <c r="K149" s="4">
        <v>120.87</v>
      </c>
      <c r="L149" s="5">
        <v>2</v>
      </c>
      <c r="M149" s="5">
        <v>53</v>
      </c>
      <c r="N149" s="5">
        <v>47</v>
      </c>
      <c r="O149" s="2" t="s">
        <v>208</v>
      </c>
      <c r="P149" s="2">
        <v>1</v>
      </c>
      <c r="Q149" s="9">
        <f t="shared" si="60"/>
        <v>581.10527158922</v>
      </c>
      <c r="R149" s="9">
        <f t="shared" si="61"/>
        <v>274.26594310336475</v>
      </c>
      <c r="S149" s="23">
        <f t="shared" si="62"/>
        <v>37.03091893750537</v>
      </c>
    </row>
    <row r="150" spans="2:19" ht="14.25">
      <c r="B150" s="3">
        <f t="shared" si="56"/>
        <v>567.0978040062821</v>
      </c>
      <c r="D150" t="s">
        <v>35</v>
      </c>
      <c r="E150" t="s">
        <v>202</v>
      </c>
      <c r="F150" s="57">
        <v>0</v>
      </c>
      <c r="G150" s="2">
        <v>0.94</v>
      </c>
      <c r="H150" s="4">
        <f t="shared" si="57"/>
        <v>39.35175299673084</v>
      </c>
      <c r="I150" s="4">
        <f t="shared" si="58"/>
        <v>41.863567017798765</v>
      </c>
      <c r="J150" s="4">
        <f t="shared" si="59"/>
        <v>150.46579999999997</v>
      </c>
      <c r="K150" s="4">
        <v>160.07</v>
      </c>
      <c r="L150" s="5">
        <v>3</v>
      </c>
      <c r="M150" s="5">
        <v>49</v>
      </c>
      <c r="N150" s="5">
        <v>25</v>
      </c>
      <c r="O150" t="s">
        <v>203</v>
      </c>
      <c r="P150" s="2">
        <v>1</v>
      </c>
      <c r="Q150" s="9">
        <f t="shared" si="60"/>
        <v>567.0978040062821</v>
      </c>
      <c r="R150" s="9">
        <f t="shared" si="61"/>
        <v>338.4346655251301</v>
      </c>
      <c r="S150" s="23">
        <f t="shared" si="62"/>
        <v>36.13829341517113</v>
      </c>
    </row>
    <row r="151" spans="2:21" ht="14.25">
      <c r="B151" s="3">
        <f t="shared" si="56"/>
        <v>534.1871190778857</v>
      </c>
      <c r="D151" s="3" t="s">
        <v>33</v>
      </c>
      <c r="E151" s="2" t="s">
        <v>206</v>
      </c>
      <c r="F151" s="58">
        <v>0</v>
      </c>
      <c r="G151" s="2">
        <v>0.94</v>
      </c>
      <c r="H151" s="4">
        <f t="shared" si="57"/>
        <v>54.62175624526873</v>
      </c>
      <c r="I151" s="4">
        <f t="shared" si="58"/>
        <v>58.10825132475397</v>
      </c>
      <c r="J151" s="4">
        <f t="shared" si="59"/>
        <v>80.1726</v>
      </c>
      <c r="K151" s="4">
        <v>85.29</v>
      </c>
      <c r="L151" s="5">
        <v>1</v>
      </c>
      <c r="M151" s="2">
        <v>28</v>
      </c>
      <c r="N151" s="2">
        <v>4</v>
      </c>
      <c r="O151" s="2" t="s">
        <v>210</v>
      </c>
      <c r="P151" s="2">
        <v>1</v>
      </c>
      <c r="Q151" s="9">
        <f t="shared" si="60"/>
        <v>539.1871190778857</v>
      </c>
      <c r="R151" s="9">
        <f t="shared" si="61"/>
        <v>192.00720074116543</v>
      </c>
      <c r="S151" s="23">
        <f t="shared" si="62"/>
        <v>34.35968571428571</v>
      </c>
      <c r="T151">
        <v>5</v>
      </c>
      <c r="U151" t="s">
        <v>227</v>
      </c>
    </row>
    <row r="152" spans="2:19" ht="14.25">
      <c r="B152" s="3">
        <f t="shared" si="56"/>
        <v>168.52946200407345</v>
      </c>
      <c r="D152" s="3" t="s">
        <v>143</v>
      </c>
      <c r="E152" s="2" t="s">
        <v>23</v>
      </c>
      <c r="F152" s="55">
        <v>0</v>
      </c>
      <c r="G152" s="14">
        <v>0.94</v>
      </c>
      <c r="H152" s="4"/>
      <c r="I152" s="4"/>
      <c r="J152" s="4">
        <f t="shared" si="59"/>
        <v>68.90199999999999</v>
      </c>
      <c r="K152" s="2">
        <v>73.3</v>
      </c>
      <c r="L152" s="4"/>
      <c r="M152" s="2"/>
      <c r="N152" s="2"/>
      <c r="O152" s="2" t="s">
        <v>212</v>
      </c>
      <c r="P152" s="2">
        <v>0</v>
      </c>
      <c r="Q152" s="9">
        <f t="shared" si="60"/>
        <v>0</v>
      </c>
      <c r="R152" s="9">
        <f t="shared" si="61"/>
        <v>168.52946200407345</v>
      </c>
      <c r="S152" s="23">
        <f t="shared" si="62"/>
        <v>0</v>
      </c>
    </row>
    <row r="153" spans="2:19" ht="14.25">
      <c r="B153" s="3"/>
      <c r="D153" s="3"/>
      <c r="E153" s="2"/>
      <c r="F153" s="59"/>
      <c r="G153" s="14"/>
      <c r="H153" s="4"/>
      <c r="I153" s="4"/>
      <c r="J153" s="4"/>
      <c r="K153" s="2"/>
      <c r="L153" s="4"/>
      <c r="M153" s="2"/>
      <c r="N153" s="2"/>
      <c r="O153" s="2"/>
      <c r="P153" s="2"/>
      <c r="Q153" s="9"/>
      <c r="R153" s="9"/>
      <c r="S153" s="23"/>
    </row>
    <row r="154" spans="1:19" ht="14.25">
      <c r="A154" s="32">
        <v>41142</v>
      </c>
      <c r="B154" s="3"/>
      <c r="D154" s="3"/>
      <c r="E154" s="2"/>
      <c r="F154" s="59"/>
      <c r="G154" s="14"/>
      <c r="H154" s="4"/>
      <c r="I154" s="4"/>
      <c r="J154" s="4"/>
      <c r="K154" s="2"/>
      <c r="L154" s="4"/>
      <c r="M154" s="2"/>
      <c r="N154" s="2"/>
      <c r="O154" s="2"/>
      <c r="P154" s="2"/>
      <c r="Q154" s="9"/>
      <c r="R154" s="9"/>
      <c r="S154" s="23"/>
    </row>
    <row r="155" spans="2:19" ht="14.25">
      <c r="B155" s="3">
        <f aca="true" t="shared" si="63" ref="B155:B162">MAX(R155,P155*Q155)-T155</f>
        <v>1000</v>
      </c>
      <c r="D155" s="3" t="s">
        <v>180</v>
      </c>
      <c r="E155" s="2" t="s">
        <v>44</v>
      </c>
      <c r="F155" s="59">
        <v>0</v>
      </c>
      <c r="G155" s="14">
        <v>0.88</v>
      </c>
      <c r="H155" s="4">
        <f aca="true" t="shared" si="64" ref="H155:H161">+G155*I155</f>
        <v>62.64630050269969</v>
      </c>
      <c r="I155" s="4">
        <f aca="true" t="shared" si="65" ref="I155:I161">+K155/(L155+M155/60+N155/3600)</f>
        <v>71.18897784397691</v>
      </c>
      <c r="J155" s="4">
        <f aca="true" t="shared" si="66" ref="J155:J162">+G155*K155</f>
        <v>280.3944</v>
      </c>
      <c r="K155" s="2">
        <v>318.63</v>
      </c>
      <c r="L155" s="4">
        <v>4</v>
      </c>
      <c r="M155" s="2">
        <v>28</v>
      </c>
      <c r="N155" s="2">
        <v>33</v>
      </c>
      <c r="O155" s="2" t="s">
        <v>219</v>
      </c>
      <c r="P155" s="2">
        <v>1</v>
      </c>
      <c r="Q155" s="9">
        <f aca="true" t="shared" si="67" ref="Q155:Q162">S155/MAX(S$155:S$162)*1000</f>
        <v>1000</v>
      </c>
      <c r="R155" s="9">
        <f aca="true" t="shared" si="68" ref="R155:R162">J155/MAX(J$155:J$162)*600*(1+0.1*F155)+25</f>
        <v>625</v>
      </c>
      <c r="S155" s="23">
        <f aca="true" t="shared" si="69" ref="S155:S162">+P155*K155/(MAX(2,L155+M155/60+M155/3600)+1/3)*G155*(1+0.1*F155)</f>
        <v>58.32099838225098</v>
      </c>
    </row>
    <row r="156" spans="2:19" ht="14.25">
      <c r="B156" s="3">
        <f t="shared" si="63"/>
        <v>906.3053820362238</v>
      </c>
      <c r="D156" s="3" t="s">
        <v>61</v>
      </c>
      <c r="E156" s="2" t="s">
        <v>66</v>
      </c>
      <c r="F156" s="59">
        <v>0</v>
      </c>
      <c r="G156" s="14">
        <v>0.915</v>
      </c>
      <c r="H156" s="4">
        <f t="shared" si="64"/>
        <v>58.77912511584801</v>
      </c>
      <c r="I156" s="4">
        <f t="shared" si="65"/>
        <v>64.23948100092679</v>
      </c>
      <c r="J156" s="4">
        <f t="shared" si="66"/>
        <v>176.1741</v>
      </c>
      <c r="K156" s="2">
        <v>192.54</v>
      </c>
      <c r="L156" s="4">
        <v>2</v>
      </c>
      <c r="M156" s="2">
        <v>59</v>
      </c>
      <c r="N156" s="2">
        <v>50</v>
      </c>
      <c r="O156" s="2" t="s">
        <v>221</v>
      </c>
      <c r="P156" s="2">
        <v>1</v>
      </c>
      <c r="Q156" s="9">
        <f t="shared" si="67"/>
        <v>906.3053820362238</v>
      </c>
      <c r="R156" s="9">
        <f t="shared" si="68"/>
        <v>401.98491838638716</v>
      </c>
      <c r="S156" s="23">
        <f t="shared" si="69"/>
        <v>52.85663471955996</v>
      </c>
    </row>
    <row r="157" spans="2:19" ht="14.25">
      <c r="B157" s="3">
        <f t="shared" si="63"/>
        <v>869.9813219506595</v>
      </c>
      <c r="D157" s="3" t="s">
        <v>61</v>
      </c>
      <c r="E157" s="2" t="s">
        <v>66</v>
      </c>
      <c r="F157" s="59">
        <v>0</v>
      </c>
      <c r="G157" s="14">
        <v>0.915</v>
      </c>
      <c r="H157" s="4">
        <f t="shared" si="64"/>
        <v>54.61633792193097</v>
      </c>
      <c r="I157" s="4">
        <f t="shared" si="65"/>
        <v>59.689986799924554</v>
      </c>
      <c r="J157" s="4">
        <f t="shared" si="66"/>
        <v>241.35869999999997</v>
      </c>
      <c r="K157" s="2">
        <v>263.78</v>
      </c>
      <c r="L157" s="4">
        <v>4</v>
      </c>
      <c r="M157" s="2">
        <v>25</v>
      </c>
      <c r="N157" s="2">
        <v>9</v>
      </c>
      <c r="O157" s="2" t="s">
        <v>220</v>
      </c>
      <c r="P157" s="2">
        <v>1</v>
      </c>
      <c r="Q157" s="9">
        <f t="shared" si="67"/>
        <v>869.9813219506595</v>
      </c>
      <c r="R157" s="9">
        <f t="shared" si="68"/>
        <v>541.4697297806232</v>
      </c>
      <c r="S157" s="23">
        <f t="shared" si="69"/>
        <v>50.73817927007298</v>
      </c>
    </row>
    <row r="158" spans="2:19" ht="14.25">
      <c r="B158" s="3">
        <f t="shared" si="63"/>
        <v>756.9295331093667</v>
      </c>
      <c r="D158" s="3" t="s">
        <v>217</v>
      </c>
      <c r="E158" s="2" t="s">
        <v>222</v>
      </c>
      <c r="F158" s="59">
        <v>0</v>
      </c>
      <c r="G158" s="14">
        <v>0.939</v>
      </c>
      <c r="H158" s="4">
        <f t="shared" si="64"/>
        <v>47.44824489795918</v>
      </c>
      <c r="I158" s="4">
        <f t="shared" si="65"/>
        <v>50.53061224489796</v>
      </c>
      <c r="J158" s="4">
        <f t="shared" si="66"/>
        <v>209.24676</v>
      </c>
      <c r="K158" s="2">
        <v>222.84</v>
      </c>
      <c r="L158" s="4">
        <v>4</v>
      </c>
      <c r="M158" s="2">
        <v>24</v>
      </c>
      <c r="N158" s="2">
        <v>36</v>
      </c>
      <c r="O158" s="2" t="s">
        <v>223</v>
      </c>
      <c r="P158" s="2">
        <v>1</v>
      </c>
      <c r="Q158" s="9">
        <f t="shared" si="67"/>
        <v>756.9295331093667</v>
      </c>
      <c r="R158" s="9">
        <f t="shared" si="68"/>
        <v>472.75521907712846</v>
      </c>
      <c r="S158" s="23">
        <f t="shared" si="69"/>
        <v>44.144886075949366</v>
      </c>
    </row>
    <row r="159" spans="2:21" ht="14.25">
      <c r="B159" s="3">
        <f t="shared" si="63"/>
        <v>649.9640673943879</v>
      </c>
      <c r="D159" s="3" t="s">
        <v>32</v>
      </c>
      <c r="E159" s="2" t="s">
        <v>23</v>
      </c>
      <c r="F159" s="59">
        <v>0</v>
      </c>
      <c r="G159" s="14">
        <v>0.94</v>
      </c>
      <c r="H159" s="4">
        <f t="shared" si="64"/>
        <v>42.90025582158084</v>
      </c>
      <c r="I159" s="4">
        <f t="shared" si="65"/>
        <v>45.63857002295835</v>
      </c>
      <c r="J159" s="4">
        <f t="shared" si="66"/>
        <v>109.0024</v>
      </c>
      <c r="K159" s="2">
        <v>115.96</v>
      </c>
      <c r="L159" s="4">
        <v>2</v>
      </c>
      <c r="M159" s="2">
        <v>32</v>
      </c>
      <c r="N159" s="2">
        <v>27</v>
      </c>
      <c r="O159" s="2" t="s">
        <v>224</v>
      </c>
      <c r="P159" s="2">
        <v>1</v>
      </c>
      <c r="Q159" s="9">
        <f t="shared" si="67"/>
        <v>649.9640673943879</v>
      </c>
      <c r="R159" s="9">
        <f t="shared" si="68"/>
        <v>258.2480249248915</v>
      </c>
      <c r="S159" s="23">
        <f t="shared" si="69"/>
        <v>37.906553323029364</v>
      </c>
      <c r="U159" t="s">
        <v>226</v>
      </c>
    </row>
    <row r="160" spans="2:21" ht="14.25">
      <c r="B160" s="3">
        <f>MAX(R160,P160*Q160)-T160</f>
        <v>527.119334097706</v>
      </c>
      <c r="D160" s="3" t="s">
        <v>256</v>
      </c>
      <c r="E160" s="2" t="s">
        <v>257</v>
      </c>
      <c r="F160" s="60">
        <v>0</v>
      </c>
      <c r="G160" s="14">
        <v>0.865</v>
      </c>
      <c r="H160" s="4">
        <f t="shared" si="64"/>
        <v>39.5279587943533</v>
      </c>
      <c r="I160" s="4">
        <f t="shared" si="65"/>
        <v>45.69706219000382</v>
      </c>
      <c r="J160" s="4">
        <f>+G160*K160</f>
        <v>172.6713</v>
      </c>
      <c r="K160" s="2">
        <v>199.62</v>
      </c>
      <c r="L160" s="4">
        <v>4</v>
      </c>
      <c r="M160" s="2">
        <v>22</v>
      </c>
      <c r="N160" s="2">
        <v>6</v>
      </c>
      <c r="O160" s="2" t="s">
        <v>258</v>
      </c>
      <c r="P160" s="2">
        <v>1</v>
      </c>
      <c r="Q160" s="9">
        <f>S160/MAX(S$155:S$162)*1000</f>
        <v>629.119334097706</v>
      </c>
      <c r="R160" s="9">
        <f>J160/MAX(J$155:J$162)*600*(1+0.1*F160)+25</f>
        <v>394.48947625202214</v>
      </c>
      <c r="S160" s="23">
        <f>+P160*K160/(MAX(2,L160+M160/60+M160/3600)+1/3)*G160*(1+0.1*F160)</f>
        <v>36.69086766615512</v>
      </c>
      <c r="T160">
        <v>102</v>
      </c>
      <c r="U160" t="s">
        <v>259</v>
      </c>
    </row>
    <row r="161" spans="2:21" ht="14.25">
      <c r="B161" s="3">
        <f>MAX(R161,P161*Q161)-T161</f>
        <v>551.2777561448332</v>
      </c>
      <c r="D161" s="3" t="s">
        <v>32</v>
      </c>
      <c r="E161" s="2" t="s">
        <v>23</v>
      </c>
      <c r="F161" s="63">
        <v>0</v>
      </c>
      <c r="G161" s="14">
        <v>0.94</v>
      </c>
      <c r="H161" s="4">
        <f t="shared" si="64"/>
        <v>47.26614596045887</v>
      </c>
      <c r="I161" s="4">
        <f t="shared" si="65"/>
        <v>50.28313400048816</v>
      </c>
      <c r="J161" s="4">
        <f>+G161*K161</f>
        <v>107.583</v>
      </c>
      <c r="K161" s="2">
        <v>114.45</v>
      </c>
      <c r="L161" s="4">
        <v>2</v>
      </c>
      <c r="M161" s="2">
        <v>16</v>
      </c>
      <c r="N161" s="2">
        <v>34</v>
      </c>
      <c r="O161" s="2" t="s">
        <v>224</v>
      </c>
      <c r="P161" s="2">
        <v>1</v>
      </c>
      <c r="Q161" s="9">
        <f>S161/MAX(S$155:S$162)*1000</f>
        <v>708.2777561448332</v>
      </c>
      <c r="R161" s="9">
        <f>J161/MAX(J$155:J$162)*600*(1+0.1*F161)+25</f>
        <v>255.21073174071947</v>
      </c>
      <c r="S161" s="23">
        <f>+P161*K161/(MAX(2,L161+M161/60+M161/3600)+1/3)*G161*(1+0.1*F161)</f>
        <v>41.30746587030717</v>
      </c>
      <c r="T161">
        <v>157</v>
      </c>
      <c r="U161" t="s">
        <v>225</v>
      </c>
    </row>
    <row r="162" spans="2:19" ht="14.25">
      <c r="B162" s="3">
        <f t="shared" si="63"/>
        <v>25</v>
      </c>
      <c r="D162" s="3" t="s">
        <v>218</v>
      </c>
      <c r="E162" s="2" t="s">
        <v>23</v>
      </c>
      <c r="F162" s="59">
        <v>0</v>
      </c>
      <c r="G162" s="14">
        <v>0.94</v>
      </c>
      <c r="H162" s="4"/>
      <c r="I162" s="4"/>
      <c r="J162" s="4">
        <f t="shared" si="66"/>
        <v>0</v>
      </c>
      <c r="K162" s="2"/>
      <c r="L162" s="4"/>
      <c r="M162" s="2"/>
      <c r="N162" s="2"/>
      <c r="O162" s="2"/>
      <c r="P162" s="2">
        <v>1</v>
      </c>
      <c r="Q162" s="9">
        <f t="shared" si="67"/>
        <v>0</v>
      </c>
      <c r="R162" s="9">
        <f t="shared" si="68"/>
        <v>25</v>
      </c>
      <c r="S162" s="23">
        <f t="shared" si="69"/>
        <v>0</v>
      </c>
    </row>
    <row r="163" spans="2:19" ht="14.25">
      <c r="B163" s="3"/>
      <c r="D163" s="3"/>
      <c r="E163" s="2"/>
      <c r="F163" s="61"/>
      <c r="G163" s="14"/>
      <c r="H163" s="4"/>
      <c r="I163" s="4"/>
      <c r="J163" s="4"/>
      <c r="K163" s="2"/>
      <c r="L163" s="4"/>
      <c r="M163" s="2"/>
      <c r="N163" s="2"/>
      <c r="O163" s="2"/>
      <c r="P163" s="2"/>
      <c r="Q163" s="9"/>
      <c r="R163" s="9"/>
      <c r="S163" s="23"/>
    </row>
    <row r="164" spans="1:19" ht="14.25">
      <c r="A164" s="32">
        <v>41145</v>
      </c>
      <c r="B164" s="3"/>
      <c r="D164" s="3"/>
      <c r="E164" s="2"/>
      <c r="F164" s="61"/>
      <c r="G164" s="14"/>
      <c r="H164" s="4"/>
      <c r="I164" s="4"/>
      <c r="J164" s="4"/>
      <c r="K164" s="2"/>
      <c r="L164" s="4"/>
      <c r="M164" s="2"/>
      <c r="N164" s="2"/>
      <c r="O164" s="2"/>
      <c r="P164" s="2"/>
      <c r="Q164" s="9"/>
      <c r="R164" s="9"/>
      <c r="S164" s="23"/>
    </row>
    <row r="165" spans="2:19" ht="14.25">
      <c r="B165" s="3">
        <f aca="true" t="shared" si="70" ref="B165:B171">MAX(R165,P165*Q165)-T165</f>
        <v>1000</v>
      </c>
      <c r="D165" s="3" t="s">
        <v>61</v>
      </c>
      <c r="E165" s="2" t="s">
        <v>66</v>
      </c>
      <c r="F165" s="61">
        <v>0</v>
      </c>
      <c r="G165" s="14">
        <v>0.915</v>
      </c>
      <c r="H165" s="4">
        <f aca="true" t="shared" si="71" ref="H165:H171">+G165*I165</f>
        <v>60.31051232075734</v>
      </c>
      <c r="I165" s="4">
        <f aca="true" t="shared" si="72" ref="I165:I171">+K165/(L165+M165/60+N165/3600)</f>
        <v>65.91312821940693</v>
      </c>
      <c r="J165" s="4">
        <f aca="true" t="shared" si="73" ref="J165:J171">+G165*K165</f>
        <v>240.67245</v>
      </c>
      <c r="K165" s="2">
        <v>263.03</v>
      </c>
      <c r="L165" s="4">
        <v>3</v>
      </c>
      <c r="M165" s="2">
        <v>59</v>
      </c>
      <c r="N165" s="2">
        <v>26</v>
      </c>
      <c r="O165" s="2" t="s">
        <v>230</v>
      </c>
      <c r="P165" s="2">
        <v>1</v>
      </c>
      <c r="Q165" s="9">
        <f aca="true" t="shared" si="74" ref="Q165:Q171">S165/MAX(S$165:S$170)*1000</f>
        <v>1000</v>
      </c>
      <c r="R165" s="9">
        <f aca="true" t="shared" si="75" ref="R165:R171">J165/MAX(J$165:J$170)*600*(1+0.1*F165)+25</f>
        <v>625</v>
      </c>
      <c r="S165" s="23">
        <f aca="true" t="shared" si="76" ref="S165:S171">+P165*K165/(MAX(2,L165+M165/60+M165/3600)+1/3)*G165*(1+0.1*F165)</f>
        <v>55.54335662542471</v>
      </c>
    </row>
    <row r="166" spans="2:19" ht="14.25">
      <c r="B166" s="3">
        <f t="shared" si="70"/>
        <v>906.0394069701338</v>
      </c>
      <c r="D166" s="3" t="s">
        <v>41</v>
      </c>
      <c r="E166" s="2" t="s">
        <v>45</v>
      </c>
      <c r="F166" s="61">
        <v>0</v>
      </c>
      <c r="G166" s="14">
        <v>0.885</v>
      </c>
      <c r="H166" s="4">
        <f t="shared" si="71"/>
        <v>55.00769219024353</v>
      </c>
      <c r="I166" s="4">
        <f t="shared" si="72"/>
        <v>62.155584395755405</v>
      </c>
      <c r="J166" s="4">
        <f t="shared" si="73"/>
        <v>200.1516</v>
      </c>
      <c r="K166" s="2">
        <v>226.16</v>
      </c>
      <c r="L166" s="4">
        <v>3</v>
      </c>
      <c r="M166" s="2">
        <v>38</v>
      </c>
      <c r="N166" s="2">
        <v>19</v>
      </c>
      <c r="O166" s="2" t="s">
        <v>261</v>
      </c>
      <c r="P166" s="2">
        <v>1</v>
      </c>
      <c r="Q166" s="9">
        <f t="shared" si="74"/>
        <v>906.0394069701338</v>
      </c>
      <c r="R166" s="9">
        <f t="shared" si="75"/>
        <v>523.9809178408248</v>
      </c>
      <c r="S166" s="23">
        <f t="shared" si="76"/>
        <v>50.32446989803045</v>
      </c>
    </row>
    <row r="167" spans="2:21" ht="14.25">
      <c r="B167" s="3">
        <f t="shared" si="70"/>
        <v>874.640207610683</v>
      </c>
      <c r="D167" s="3" t="s">
        <v>234</v>
      </c>
      <c r="E167" s="2" t="s">
        <v>235</v>
      </c>
      <c r="F167" s="61">
        <v>0</v>
      </c>
      <c r="G167" s="14">
        <v>0.818</v>
      </c>
      <c r="H167" s="4">
        <f t="shared" si="71"/>
        <v>54.66129706139075</v>
      </c>
      <c r="I167" s="4">
        <f t="shared" si="72"/>
        <v>66.82310154204248</v>
      </c>
      <c r="J167" s="4">
        <f t="shared" si="73"/>
        <v>208.74542</v>
      </c>
      <c r="K167" s="2">
        <v>255.19</v>
      </c>
      <c r="L167" s="4">
        <v>3</v>
      </c>
      <c r="M167" s="2">
        <v>49</v>
      </c>
      <c r="N167" s="2">
        <v>8</v>
      </c>
      <c r="O167" s="2" t="s">
        <v>233</v>
      </c>
      <c r="P167" s="2">
        <v>1</v>
      </c>
      <c r="Q167" s="9">
        <f t="shared" si="74"/>
        <v>902.640207610683</v>
      </c>
      <c r="R167" s="9">
        <f t="shared" si="75"/>
        <v>545.4054390105722</v>
      </c>
      <c r="S167" s="23">
        <f t="shared" si="76"/>
        <v>50.13566695576756</v>
      </c>
      <c r="T167">
        <v>28</v>
      </c>
      <c r="U167" t="s">
        <v>236</v>
      </c>
    </row>
    <row r="168" spans="2:19" ht="14.25">
      <c r="B168" s="3">
        <f t="shared" si="70"/>
        <v>831.5390988137292</v>
      </c>
      <c r="D168" s="3" t="s">
        <v>217</v>
      </c>
      <c r="E168" s="2" t="s">
        <v>222</v>
      </c>
      <c r="F168" s="61">
        <v>0</v>
      </c>
      <c r="G168" s="14">
        <v>0.939</v>
      </c>
      <c r="H168" s="4">
        <f t="shared" si="71"/>
        <v>49.85196512426197</v>
      </c>
      <c r="I168" s="4">
        <f t="shared" si="72"/>
        <v>53.09048469037484</v>
      </c>
      <c r="J168" s="4">
        <f t="shared" si="73"/>
        <v>201.70658999999998</v>
      </c>
      <c r="K168" s="2">
        <v>214.81</v>
      </c>
      <c r="L168" s="4">
        <v>4</v>
      </c>
      <c r="M168" s="2">
        <v>2</v>
      </c>
      <c r="N168" s="2">
        <v>46</v>
      </c>
      <c r="O168" s="2" t="s">
        <v>229</v>
      </c>
      <c r="P168" s="2">
        <v>1</v>
      </c>
      <c r="Q168" s="9">
        <f t="shared" si="74"/>
        <v>831.5390988137292</v>
      </c>
      <c r="R168" s="9">
        <f t="shared" si="75"/>
        <v>527.8575310551747</v>
      </c>
      <c r="S168" s="23">
        <f t="shared" si="76"/>
        <v>46.18647271339524</v>
      </c>
    </row>
    <row r="169" spans="2:21" ht="14.25">
      <c r="B169" s="3">
        <f t="shared" si="70"/>
        <v>798.0627260969435</v>
      </c>
      <c r="D169" s="3" t="s">
        <v>31</v>
      </c>
      <c r="E169" s="2" t="s">
        <v>23</v>
      </c>
      <c r="F169" s="61">
        <v>0</v>
      </c>
      <c r="G169" s="14">
        <v>0.94</v>
      </c>
      <c r="H169" s="4">
        <f t="shared" si="71"/>
        <v>48.85260301507538</v>
      </c>
      <c r="I169" s="4">
        <f t="shared" si="72"/>
        <v>51.97085427135679</v>
      </c>
      <c r="J169" s="4">
        <f t="shared" si="73"/>
        <v>162.02779999999998</v>
      </c>
      <c r="K169" s="2">
        <v>172.37</v>
      </c>
      <c r="L169" s="4">
        <v>3</v>
      </c>
      <c r="M169" s="2">
        <v>19</v>
      </c>
      <c r="N169" s="2">
        <v>0</v>
      </c>
      <c r="O169" s="2" t="s">
        <v>231</v>
      </c>
      <c r="P169" s="2">
        <v>1</v>
      </c>
      <c r="Q169" s="9">
        <f t="shared" si="74"/>
        <v>798.0627260969435</v>
      </c>
      <c r="R169" s="9">
        <f t="shared" si="75"/>
        <v>428.937717009155</v>
      </c>
      <c r="S169" s="23">
        <f t="shared" si="76"/>
        <v>44.32708260506117</v>
      </c>
      <c r="U169" t="s">
        <v>237</v>
      </c>
    </row>
    <row r="170" spans="2:19" ht="14.25">
      <c r="B170" s="3">
        <f t="shared" si="70"/>
        <v>748.806235433587</v>
      </c>
      <c r="D170" s="3" t="s">
        <v>271</v>
      </c>
      <c r="E170" s="2" t="s">
        <v>44</v>
      </c>
      <c r="F170" s="61">
        <v>0</v>
      </c>
      <c r="G170" s="14">
        <v>0.88</v>
      </c>
      <c r="H170" s="4">
        <f t="shared" si="71"/>
        <v>46.91796870009582</v>
      </c>
      <c r="I170" s="4">
        <f t="shared" si="72"/>
        <v>53.315873522836156</v>
      </c>
      <c r="J170" s="4">
        <f t="shared" si="73"/>
        <v>122.41680000000001</v>
      </c>
      <c r="K170" s="2">
        <v>139.11</v>
      </c>
      <c r="L170" s="4">
        <v>2</v>
      </c>
      <c r="M170" s="2">
        <v>36</v>
      </c>
      <c r="N170" s="2">
        <v>33</v>
      </c>
      <c r="O170" s="2" t="s">
        <v>232</v>
      </c>
      <c r="P170" s="2">
        <v>1</v>
      </c>
      <c r="Q170" s="9">
        <f t="shared" si="74"/>
        <v>748.806235433587</v>
      </c>
      <c r="R170" s="9">
        <f t="shared" si="75"/>
        <v>330.18690444211626</v>
      </c>
      <c r="S170" s="23">
        <f t="shared" si="76"/>
        <v>41.591211778029454</v>
      </c>
    </row>
    <row r="171" spans="2:21" ht="14.25">
      <c r="B171" s="3">
        <f t="shared" si="70"/>
        <v>602.9540945993132</v>
      </c>
      <c r="D171" s="3" t="s">
        <v>31</v>
      </c>
      <c r="E171" s="2" t="s">
        <v>23</v>
      </c>
      <c r="F171" s="64">
        <v>0</v>
      </c>
      <c r="G171" s="14">
        <v>0.94</v>
      </c>
      <c r="H171" s="4">
        <f t="shared" si="71"/>
        <v>51.956669650850486</v>
      </c>
      <c r="I171" s="4">
        <f t="shared" si="72"/>
        <v>55.273052820053714</v>
      </c>
      <c r="J171" s="4">
        <f t="shared" si="73"/>
        <v>161.20999999999998</v>
      </c>
      <c r="K171" s="2">
        <v>171.5</v>
      </c>
      <c r="L171" s="4">
        <v>3</v>
      </c>
      <c r="M171" s="2">
        <v>6</v>
      </c>
      <c r="N171" s="2">
        <v>10</v>
      </c>
      <c r="O171" s="2" t="s">
        <v>231</v>
      </c>
      <c r="P171" s="2">
        <v>1</v>
      </c>
      <c r="Q171" s="9">
        <f t="shared" si="74"/>
        <v>844.9540945993132</v>
      </c>
      <c r="R171" s="9">
        <f t="shared" si="75"/>
        <v>426.89892943708344</v>
      </c>
      <c r="S171" s="23">
        <f t="shared" si="76"/>
        <v>46.931586608442494</v>
      </c>
      <c r="T171">
        <v>242</v>
      </c>
      <c r="U171" t="s">
        <v>238</v>
      </c>
    </row>
    <row r="172" spans="2:19" ht="14.25">
      <c r="B172" s="3"/>
      <c r="D172" s="3"/>
      <c r="E172" s="2"/>
      <c r="F172" s="61"/>
      <c r="G172" s="14"/>
      <c r="H172" s="4"/>
      <c r="I172" s="4"/>
      <c r="J172" s="4"/>
      <c r="K172" s="2"/>
      <c r="L172" s="4"/>
      <c r="M172" s="2"/>
      <c r="N172" s="2"/>
      <c r="O172" s="2"/>
      <c r="P172" s="2"/>
      <c r="Q172" s="9"/>
      <c r="R172" s="9"/>
      <c r="S172" s="23"/>
    </row>
    <row r="173" spans="1:19" ht="14.25">
      <c r="A173" s="32">
        <v>41146</v>
      </c>
      <c r="B173" s="3"/>
      <c r="D173" s="3"/>
      <c r="E173" s="2"/>
      <c r="F173" s="61"/>
      <c r="G173" s="14"/>
      <c r="H173" s="4"/>
      <c r="I173" s="4"/>
      <c r="J173" s="4"/>
      <c r="K173" s="2"/>
      <c r="L173" s="4"/>
      <c r="M173" s="2"/>
      <c r="N173" s="2"/>
      <c r="O173" s="2"/>
      <c r="P173" s="2"/>
      <c r="Q173" s="9"/>
      <c r="R173" s="9"/>
      <c r="S173" s="23"/>
    </row>
    <row r="174" spans="2:19" ht="14.25">
      <c r="B174" s="3">
        <f aca="true" t="shared" si="77" ref="B174:B186">MAX(R174,P174*Q174)-T174</f>
        <v>1000</v>
      </c>
      <c r="D174" s="3" t="s">
        <v>26</v>
      </c>
      <c r="E174" s="2" t="s">
        <v>44</v>
      </c>
      <c r="F174" s="61">
        <v>1</v>
      </c>
      <c r="G174" s="14">
        <v>0.88</v>
      </c>
      <c r="H174" s="4">
        <f aca="true" t="shared" si="78" ref="H174:H186">+G174*I174</f>
        <v>64.11772209567197</v>
      </c>
      <c r="I174" s="4">
        <f aca="true" t="shared" si="79" ref="I174:I186">+K174/(L174+M174/60+N174/3600)</f>
        <v>72.86104783599087</v>
      </c>
      <c r="J174" s="4">
        <f aca="true" t="shared" si="80" ref="J174:J186">+G174*K174</f>
        <v>312.752</v>
      </c>
      <c r="K174" s="2">
        <v>355.4</v>
      </c>
      <c r="L174" s="4">
        <v>4</v>
      </c>
      <c r="M174" s="2">
        <v>52</v>
      </c>
      <c r="N174" s="2">
        <v>40</v>
      </c>
      <c r="O174" s="2" t="s">
        <v>239</v>
      </c>
      <c r="P174" s="2">
        <v>1</v>
      </c>
      <c r="Q174" s="9">
        <f aca="true" t="shared" si="81" ref="Q174:Q186">S174/MAX(S$174:S$177)*1000</f>
        <v>1000</v>
      </c>
      <c r="R174" s="9">
        <f aca="true" t="shared" si="82" ref="R174:R186">J174/MAX(J$174:J$177)*600*(1+0.1*F174)+25</f>
        <v>685</v>
      </c>
      <c r="S174" s="23">
        <f aca="true" t="shared" si="83" ref="S174:S186">+P174*K174/(MAX(2,L174+M174/60+M174/3600)+1/3)*G174*(1+0.1*F174)</f>
        <v>65.97581078201577</v>
      </c>
    </row>
    <row r="175" spans="2:19" ht="14.25">
      <c r="B175" s="3">
        <f t="shared" si="77"/>
        <v>929.7008994160391</v>
      </c>
      <c r="D175" s="3" t="s">
        <v>61</v>
      </c>
      <c r="E175" s="2" t="s">
        <v>66</v>
      </c>
      <c r="F175" s="61">
        <v>1</v>
      </c>
      <c r="G175" s="14">
        <v>0.915</v>
      </c>
      <c r="H175" s="4">
        <f t="shared" si="78"/>
        <v>59.36002196836556</v>
      </c>
      <c r="I175" s="4">
        <f t="shared" si="79"/>
        <v>64.8743409490334</v>
      </c>
      <c r="J175" s="4">
        <f t="shared" si="80"/>
        <v>300.2298</v>
      </c>
      <c r="K175" s="2">
        <v>328.12</v>
      </c>
      <c r="L175" s="4">
        <v>5</v>
      </c>
      <c r="M175" s="2">
        <v>3</v>
      </c>
      <c r="N175" s="2">
        <v>28</v>
      </c>
      <c r="O175" s="2" t="s">
        <v>241</v>
      </c>
      <c r="P175" s="2">
        <v>1</v>
      </c>
      <c r="Q175" s="9">
        <f t="shared" si="81"/>
        <v>929.7008994160391</v>
      </c>
      <c r="R175" s="9">
        <f t="shared" si="82"/>
        <v>658.5744231851436</v>
      </c>
      <c r="S175" s="23">
        <f t="shared" si="83"/>
        <v>61.33777062374247</v>
      </c>
    </row>
    <row r="176" spans="2:19" ht="14.25">
      <c r="B176" s="3">
        <f t="shared" si="77"/>
        <v>829.1870267736861</v>
      </c>
      <c r="D176" s="3" t="s">
        <v>62</v>
      </c>
      <c r="E176" s="2" t="s">
        <v>113</v>
      </c>
      <c r="F176" s="61">
        <v>1</v>
      </c>
      <c r="G176" s="14">
        <v>0.845</v>
      </c>
      <c r="H176" s="4">
        <f t="shared" si="78"/>
        <v>54.267081982399255</v>
      </c>
      <c r="I176" s="4">
        <f t="shared" si="79"/>
        <v>64.22139879573876</v>
      </c>
      <c r="J176" s="4">
        <f t="shared" si="80"/>
        <v>195.27105</v>
      </c>
      <c r="K176" s="2">
        <v>231.09</v>
      </c>
      <c r="L176" s="4">
        <v>3</v>
      </c>
      <c r="M176" s="2">
        <v>35</v>
      </c>
      <c r="N176" s="2">
        <v>54</v>
      </c>
      <c r="O176" s="2" t="s">
        <v>245</v>
      </c>
      <c r="P176" s="2">
        <v>1</v>
      </c>
      <c r="Q176" s="9">
        <f t="shared" si="81"/>
        <v>829.1870267736861</v>
      </c>
      <c r="R176" s="9">
        <f t="shared" si="82"/>
        <v>437.0801561620709</v>
      </c>
      <c r="S176" s="23">
        <f t="shared" si="83"/>
        <v>54.706286381322954</v>
      </c>
    </row>
    <row r="177" spans="2:19" ht="14.25">
      <c r="B177" s="3">
        <f t="shared" si="77"/>
        <v>771.2254334753136</v>
      </c>
      <c r="D177" s="3" t="s">
        <v>234</v>
      </c>
      <c r="E177" s="2" t="s">
        <v>252</v>
      </c>
      <c r="F177" s="61">
        <v>0</v>
      </c>
      <c r="G177" s="14">
        <v>0.818</v>
      </c>
      <c r="H177" s="4">
        <f t="shared" si="78"/>
        <v>55.889747579298835</v>
      </c>
      <c r="I177" s="4">
        <f t="shared" si="79"/>
        <v>68.32487479131888</v>
      </c>
      <c r="J177" s="4">
        <f t="shared" si="80"/>
        <v>185.98865999999998</v>
      </c>
      <c r="K177" s="4">
        <v>227.37</v>
      </c>
      <c r="L177" s="4">
        <v>3</v>
      </c>
      <c r="M177" s="2">
        <v>19</v>
      </c>
      <c r="N177" s="2">
        <v>40</v>
      </c>
      <c r="O177" s="2" t="s">
        <v>253</v>
      </c>
      <c r="P177" s="2">
        <v>1</v>
      </c>
      <c r="Q177" s="9">
        <f t="shared" si="81"/>
        <v>771.2254334753136</v>
      </c>
      <c r="R177" s="9">
        <f t="shared" si="82"/>
        <v>381.8104952166572</v>
      </c>
      <c r="S177" s="23">
        <f t="shared" si="83"/>
        <v>50.88222326924538</v>
      </c>
    </row>
    <row r="178" spans="2:19" ht="14.25">
      <c r="B178" s="3">
        <f t="shared" si="77"/>
        <v>750.5562706113424</v>
      </c>
      <c r="D178" s="3" t="s">
        <v>33</v>
      </c>
      <c r="E178" s="2" t="s">
        <v>129</v>
      </c>
      <c r="F178" s="61">
        <v>1</v>
      </c>
      <c r="G178" s="14">
        <v>0.94</v>
      </c>
      <c r="H178" s="4">
        <f t="shared" si="78"/>
        <v>49.184313355356295</v>
      </c>
      <c r="I178" s="4">
        <f t="shared" si="79"/>
        <v>52.32373761208117</v>
      </c>
      <c r="J178" s="4">
        <f t="shared" si="80"/>
        <v>173.7026</v>
      </c>
      <c r="K178" s="2">
        <v>184.79</v>
      </c>
      <c r="L178" s="4">
        <v>3</v>
      </c>
      <c r="M178" s="2">
        <v>31</v>
      </c>
      <c r="N178" s="2">
        <v>54</v>
      </c>
      <c r="O178" s="2" t="s">
        <v>240</v>
      </c>
      <c r="P178" s="2">
        <v>1</v>
      </c>
      <c r="Q178" s="9">
        <f t="shared" si="81"/>
        <v>750.5562706113424</v>
      </c>
      <c r="R178" s="9">
        <f t="shared" si="82"/>
        <v>391.5642937535171</v>
      </c>
      <c r="S178" s="23">
        <f t="shared" si="83"/>
        <v>49.518558491109346</v>
      </c>
    </row>
    <row r="179" spans="2:19" ht="14.25">
      <c r="B179" s="3">
        <f t="shared" si="77"/>
        <v>744.2350228106139</v>
      </c>
      <c r="D179" s="3" t="s">
        <v>41</v>
      </c>
      <c r="E179" s="2" t="s">
        <v>45</v>
      </c>
      <c r="F179" s="61">
        <v>1</v>
      </c>
      <c r="G179" s="14">
        <v>0.885</v>
      </c>
      <c r="H179" s="4">
        <f t="shared" si="78"/>
        <v>47.70343846283121</v>
      </c>
      <c r="I179" s="4">
        <f t="shared" si="79"/>
        <v>53.90219035348159</v>
      </c>
      <c r="J179" s="4">
        <f t="shared" si="80"/>
        <v>236.54279999999997</v>
      </c>
      <c r="K179" s="4">
        <v>267.28</v>
      </c>
      <c r="L179" s="4">
        <v>4</v>
      </c>
      <c r="M179" s="2">
        <v>57</v>
      </c>
      <c r="N179" s="2">
        <v>31</v>
      </c>
      <c r="O179" s="2" t="s">
        <v>262</v>
      </c>
      <c r="P179" s="2">
        <v>1</v>
      </c>
      <c r="Q179" s="9">
        <f t="shared" si="81"/>
        <v>744.2350228106139</v>
      </c>
      <c r="R179" s="9">
        <f t="shared" si="82"/>
        <v>524.1758581879571</v>
      </c>
      <c r="S179" s="23">
        <f t="shared" si="83"/>
        <v>49.101509042302254</v>
      </c>
    </row>
    <row r="180" spans="2:21" ht="14.25">
      <c r="B180" s="3">
        <f t="shared" si="77"/>
        <v>727.9047275708267</v>
      </c>
      <c r="D180" s="3" t="s">
        <v>37</v>
      </c>
      <c r="E180" s="2" t="s">
        <v>247</v>
      </c>
      <c r="F180" s="61">
        <v>1</v>
      </c>
      <c r="G180" s="14">
        <v>0.939</v>
      </c>
      <c r="H180" s="4">
        <f t="shared" si="78"/>
        <v>47.63970236043461</v>
      </c>
      <c r="I180" s="4">
        <f t="shared" si="79"/>
        <v>50.73450730610715</v>
      </c>
      <c r="J180" s="4">
        <f t="shared" si="80"/>
        <v>176.59772999999998</v>
      </c>
      <c r="K180" s="2">
        <v>188.07</v>
      </c>
      <c r="L180" s="4">
        <v>3</v>
      </c>
      <c r="M180" s="2">
        <v>42</v>
      </c>
      <c r="N180" s="2">
        <v>25</v>
      </c>
      <c r="O180" s="2" t="s">
        <v>248</v>
      </c>
      <c r="P180" s="2">
        <v>1</v>
      </c>
      <c r="Q180" s="9">
        <f t="shared" si="81"/>
        <v>727.9047275708267</v>
      </c>
      <c r="R180" s="9">
        <f t="shared" si="82"/>
        <v>397.6738815419246</v>
      </c>
      <c r="S180" s="23">
        <f t="shared" si="83"/>
        <v>48.024104573547596</v>
      </c>
      <c r="U180" t="s">
        <v>249</v>
      </c>
    </row>
    <row r="181" spans="2:21" ht="14.25">
      <c r="B181" s="3">
        <f t="shared" si="77"/>
        <v>696.1232442664382</v>
      </c>
      <c r="D181" s="3" t="s">
        <v>93</v>
      </c>
      <c r="E181" s="2" t="s">
        <v>44</v>
      </c>
      <c r="F181" s="61">
        <v>1</v>
      </c>
      <c r="G181" s="14">
        <v>0.88</v>
      </c>
      <c r="H181" s="4">
        <f t="shared" si="78"/>
        <v>45.64313967275314</v>
      </c>
      <c r="I181" s="4">
        <f t="shared" si="79"/>
        <v>51.86720417358312</v>
      </c>
      <c r="J181" s="4">
        <f t="shared" si="80"/>
        <v>160.3976</v>
      </c>
      <c r="K181" s="4">
        <v>182.27</v>
      </c>
      <c r="L181" s="4">
        <v>3</v>
      </c>
      <c r="M181" s="2">
        <v>30</v>
      </c>
      <c r="N181" s="2">
        <v>51</v>
      </c>
      <c r="O181" s="2" t="s">
        <v>254</v>
      </c>
      <c r="P181" s="2">
        <v>1</v>
      </c>
      <c r="Q181" s="9">
        <f t="shared" si="81"/>
        <v>696.1232442664382</v>
      </c>
      <c r="R181" s="9">
        <f t="shared" si="82"/>
        <v>363.4867754642657</v>
      </c>
      <c r="S181" s="23">
        <f t="shared" si="83"/>
        <v>45.92729544468548</v>
      </c>
      <c r="U181" t="s">
        <v>255</v>
      </c>
    </row>
    <row r="182" spans="2:19" ht="14.25">
      <c r="B182" s="3">
        <f t="shared" si="77"/>
        <v>690.0735694000435</v>
      </c>
      <c r="D182" s="3" t="s">
        <v>198</v>
      </c>
      <c r="E182" s="2" t="s">
        <v>242</v>
      </c>
      <c r="F182" s="61">
        <v>1</v>
      </c>
      <c r="G182" s="14">
        <v>0.95</v>
      </c>
      <c r="H182" s="4">
        <f t="shared" si="78"/>
        <v>44.67007702942918</v>
      </c>
      <c r="I182" s="4">
        <f t="shared" si="79"/>
        <v>47.02113371518861</v>
      </c>
      <c r="J182" s="4">
        <f t="shared" si="80"/>
        <v>188.4705</v>
      </c>
      <c r="K182" s="2">
        <v>198.39</v>
      </c>
      <c r="L182" s="4">
        <v>4</v>
      </c>
      <c r="M182" s="2">
        <v>13</v>
      </c>
      <c r="N182" s="2">
        <v>9</v>
      </c>
      <c r="O182" s="2" t="s">
        <v>243</v>
      </c>
      <c r="P182" s="2">
        <v>1</v>
      </c>
      <c r="Q182" s="9">
        <f t="shared" si="81"/>
        <v>690.0735694000435</v>
      </c>
      <c r="R182" s="9">
        <f t="shared" si="82"/>
        <v>422.72896736072033</v>
      </c>
      <c r="S182" s="23">
        <f t="shared" si="83"/>
        <v>45.5281632404075</v>
      </c>
    </row>
    <row r="183" spans="2:19" ht="14.25">
      <c r="B183" s="3">
        <f t="shared" si="77"/>
        <v>688.259759449201</v>
      </c>
      <c r="D183" s="3" t="s">
        <v>17</v>
      </c>
      <c r="E183" s="2" t="s">
        <v>44</v>
      </c>
      <c r="F183" s="62">
        <v>0</v>
      </c>
      <c r="G183" s="14">
        <v>0.88</v>
      </c>
      <c r="H183" s="4">
        <f t="shared" si="78"/>
        <v>52.735241210139016</v>
      </c>
      <c r="I183" s="4">
        <f t="shared" si="79"/>
        <v>59.92641046606706</v>
      </c>
      <c r="J183" s="4">
        <f t="shared" si="80"/>
        <v>107.492</v>
      </c>
      <c r="K183" s="4">
        <v>122.15</v>
      </c>
      <c r="L183" s="4">
        <v>2</v>
      </c>
      <c r="M183" s="2">
        <v>2</v>
      </c>
      <c r="N183" s="2">
        <v>18</v>
      </c>
      <c r="O183" s="2" t="s">
        <v>251</v>
      </c>
      <c r="P183" s="2">
        <v>1</v>
      </c>
      <c r="Q183" s="9">
        <f t="shared" si="81"/>
        <v>688.259759449201</v>
      </c>
      <c r="R183" s="9">
        <f t="shared" si="82"/>
        <v>231.2183455261677</v>
      </c>
      <c r="S183" s="23">
        <f t="shared" si="83"/>
        <v>45.408495658296175</v>
      </c>
    </row>
    <row r="184" spans="2:19" ht="14.25">
      <c r="B184" s="3">
        <f t="shared" si="77"/>
        <v>677.112019400619</v>
      </c>
      <c r="D184" s="3" t="s">
        <v>32</v>
      </c>
      <c r="E184" s="2" t="s">
        <v>175</v>
      </c>
      <c r="F184" s="62">
        <v>1</v>
      </c>
      <c r="G184" s="14">
        <v>0.894</v>
      </c>
      <c r="H184" s="4">
        <f t="shared" si="78"/>
        <v>44.78974517374517</v>
      </c>
      <c r="I184" s="4">
        <f t="shared" si="79"/>
        <v>50.100386100386096</v>
      </c>
      <c r="J184" s="4">
        <f t="shared" si="80"/>
        <v>145.0068</v>
      </c>
      <c r="K184" s="2">
        <v>162.2</v>
      </c>
      <c r="L184" s="4">
        <v>3</v>
      </c>
      <c r="M184" s="2">
        <v>14</v>
      </c>
      <c r="N184" s="2">
        <v>15</v>
      </c>
      <c r="O184" s="2" t="s">
        <v>246</v>
      </c>
      <c r="P184" s="2">
        <v>1</v>
      </c>
      <c r="Q184" s="9">
        <f t="shared" si="81"/>
        <v>677.112019400619</v>
      </c>
      <c r="R184" s="9">
        <f t="shared" si="82"/>
        <v>331.00759707371975</v>
      </c>
      <c r="S184" s="23">
        <f t="shared" si="83"/>
        <v>44.67301447020383</v>
      </c>
    </row>
    <row r="185" spans="2:19" ht="14.25">
      <c r="B185" s="3">
        <f t="shared" si="77"/>
        <v>660.7410307899111</v>
      </c>
      <c r="D185" s="3" t="s">
        <v>80</v>
      </c>
      <c r="E185" s="2" t="s">
        <v>23</v>
      </c>
      <c r="F185" s="61">
        <v>0</v>
      </c>
      <c r="G185" s="14">
        <v>0.939</v>
      </c>
      <c r="H185" s="4">
        <f t="shared" si="78"/>
        <v>48.775446030839525</v>
      </c>
      <c r="I185" s="4">
        <f t="shared" si="79"/>
        <v>51.944031981724734</v>
      </c>
      <c r="J185" s="4">
        <f t="shared" si="80"/>
        <v>142.34301</v>
      </c>
      <c r="K185" s="2">
        <v>151.59</v>
      </c>
      <c r="L185" s="4">
        <v>2</v>
      </c>
      <c r="M185" s="2">
        <v>55</v>
      </c>
      <c r="N185" s="2">
        <v>6</v>
      </c>
      <c r="O185" s="2" t="s">
        <v>250</v>
      </c>
      <c r="P185" s="2">
        <v>1</v>
      </c>
      <c r="Q185" s="9">
        <f t="shared" si="81"/>
        <v>660.7410307899111</v>
      </c>
      <c r="R185" s="9">
        <f t="shared" si="82"/>
        <v>298.0783688033969</v>
      </c>
      <c r="S185" s="23">
        <f t="shared" si="83"/>
        <v>43.59292522330923</v>
      </c>
    </row>
    <row r="186" spans="2:21" ht="14.25">
      <c r="B186" s="3">
        <f t="shared" si="77"/>
        <v>523.4146364631515</v>
      </c>
      <c r="D186" s="3" t="s">
        <v>217</v>
      </c>
      <c r="E186" s="2" t="s">
        <v>222</v>
      </c>
      <c r="F186" s="64">
        <v>0</v>
      </c>
      <c r="G186" s="14">
        <v>0.939</v>
      </c>
      <c r="H186" s="4">
        <f t="shared" si="78"/>
        <v>49.466285275737306</v>
      </c>
      <c r="I186" s="4">
        <f t="shared" si="79"/>
        <v>52.67975002740928</v>
      </c>
      <c r="J186" s="4">
        <f t="shared" si="80"/>
        <v>250.65666</v>
      </c>
      <c r="K186" s="2">
        <v>266.94</v>
      </c>
      <c r="L186" s="4">
        <v>5</v>
      </c>
      <c r="M186" s="2">
        <v>4</v>
      </c>
      <c r="N186" s="2">
        <v>2</v>
      </c>
      <c r="O186" s="2" t="s">
        <v>244</v>
      </c>
      <c r="P186" s="2">
        <v>1</v>
      </c>
      <c r="Q186" s="9">
        <f t="shared" si="81"/>
        <v>703.4146364631515</v>
      </c>
      <c r="R186" s="9">
        <f t="shared" si="82"/>
        <v>505.87301120376526</v>
      </c>
      <c r="S186" s="23">
        <f t="shared" si="83"/>
        <v>46.408350956593296</v>
      </c>
      <c r="T186">
        <v>180</v>
      </c>
      <c r="U186" t="s">
        <v>260</v>
      </c>
    </row>
    <row r="187" spans="2:19" ht="14.25">
      <c r="B187" s="3"/>
      <c r="D187" s="3" t="s">
        <v>218</v>
      </c>
      <c r="E187" s="2" t="s">
        <v>23</v>
      </c>
      <c r="F187" s="65"/>
      <c r="G187" s="14"/>
      <c r="H187" s="4"/>
      <c r="I187" s="4"/>
      <c r="J187" s="4"/>
      <c r="K187" s="2"/>
      <c r="L187" s="4"/>
      <c r="M187" s="2"/>
      <c r="N187" s="2"/>
      <c r="O187" s="2"/>
      <c r="P187" s="2"/>
      <c r="Q187" s="9"/>
      <c r="R187" s="9"/>
      <c r="S187" s="23"/>
    </row>
    <row r="188" spans="2:19" ht="14.25">
      <c r="B188" s="3"/>
      <c r="D188" s="3"/>
      <c r="E188" s="2"/>
      <c r="F188" s="61"/>
      <c r="G188" s="14"/>
      <c r="H188" s="4"/>
      <c r="I188" s="4"/>
      <c r="J188" s="4"/>
      <c r="K188" s="2"/>
      <c r="L188" s="4"/>
      <c r="M188" s="2"/>
      <c r="N188" s="2"/>
      <c r="O188" s="2"/>
      <c r="P188" s="2"/>
      <c r="Q188" s="9"/>
      <c r="R188" s="9"/>
      <c r="S188" s="23"/>
    </row>
    <row r="189" spans="1:19" ht="14.25">
      <c r="A189" s="32">
        <v>41149</v>
      </c>
      <c r="B189" s="3"/>
      <c r="D189" s="3"/>
      <c r="E189" s="2"/>
      <c r="F189" s="61"/>
      <c r="G189" s="14"/>
      <c r="H189" s="4"/>
      <c r="I189" s="4"/>
      <c r="J189" s="4"/>
      <c r="K189" s="2"/>
      <c r="L189" s="4"/>
      <c r="M189" s="2"/>
      <c r="N189" s="2"/>
      <c r="O189" s="2"/>
      <c r="P189" s="2"/>
      <c r="Q189" s="9"/>
      <c r="R189" s="9"/>
      <c r="S189" s="23"/>
    </row>
    <row r="190" spans="2:21" ht="14.25">
      <c r="B190" s="3">
        <f aca="true" t="shared" si="84" ref="B190:B195">MAX(R190,P190*Q190)-T190</f>
        <v>1000</v>
      </c>
      <c r="D190" s="3" t="s">
        <v>62</v>
      </c>
      <c r="E190" s="2" t="s">
        <v>113</v>
      </c>
      <c r="F190" s="65">
        <v>1</v>
      </c>
      <c r="G190" s="14">
        <v>0.845</v>
      </c>
      <c r="H190" s="4">
        <f>+G190*I190</f>
        <v>35.26140952666267</v>
      </c>
      <c r="I190" s="4">
        <f>+K190/(L190+M190/60+N190/3600)</f>
        <v>41.72947872977831</v>
      </c>
      <c r="J190" s="4">
        <f aca="true" t="shared" si="85" ref="J190:J195">+G190*K190</f>
        <v>130.78065</v>
      </c>
      <c r="K190" s="2">
        <v>154.77</v>
      </c>
      <c r="L190" s="4">
        <v>3</v>
      </c>
      <c r="M190" s="2">
        <v>42</v>
      </c>
      <c r="N190" s="2">
        <v>32</v>
      </c>
      <c r="O190" s="2" t="s">
        <v>263</v>
      </c>
      <c r="P190" s="2">
        <v>1</v>
      </c>
      <c r="Q190" s="9">
        <f aca="true" t="shared" si="86" ref="Q190:Q195">S190/MAX(S$190:S$194)*1000</f>
        <v>1000</v>
      </c>
      <c r="R190" s="9">
        <f aca="true" t="shared" si="87" ref="R190:R195">J190/MAX(J$190:J$194)*600*(1+0.1*F190)+25</f>
        <v>685</v>
      </c>
      <c r="S190" s="23">
        <f aca="true" t="shared" si="88" ref="S190:S195">+P190*K190/(MAX(2,L190+M190/60+M190/3600)+1/3)*G190*(1+0.1*F190)</f>
        <v>35.56457725587145</v>
      </c>
      <c r="U190" t="s">
        <v>266</v>
      </c>
    </row>
    <row r="191" spans="2:21" ht="14.25">
      <c r="B191" s="3">
        <f t="shared" si="84"/>
        <v>738.2531644534473</v>
      </c>
      <c r="D191" s="3" t="s">
        <v>41</v>
      </c>
      <c r="E191" s="2" t="s">
        <v>45</v>
      </c>
      <c r="F191" s="65">
        <v>0</v>
      </c>
      <c r="G191" s="14">
        <v>0.885</v>
      </c>
      <c r="H191" s="4">
        <f>+G191*I191</f>
        <v>31.600423665078964</v>
      </c>
      <c r="I191" s="4">
        <f>+K191/(L191+M191/60+N191/3600)</f>
        <v>35.70669340686889</v>
      </c>
      <c r="J191" s="4">
        <f t="shared" si="85"/>
        <v>70.03005</v>
      </c>
      <c r="K191" s="2">
        <v>79.13</v>
      </c>
      <c r="L191" s="4">
        <v>2</v>
      </c>
      <c r="M191" s="2">
        <v>12</v>
      </c>
      <c r="N191" s="2">
        <v>58</v>
      </c>
      <c r="O191" s="2" t="s">
        <v>267</v>
      </c>
      <c r="P191" s="2">
        <v>1</v>
      </c>
      <c r="Q191" s="9">
        <f t="shared" si="86"/>
        <v>776.2531644534473</v>
      </c>
      <c r="R191" s="9">
        <f t="shared" si="87"/>
        <v>346.2862912059238</v>
      </c>
      <c r="S191" s="23">
        <f t="shared" si="88"/>
        <v>27.60711563731931</v>
      </c>
      <c r="T191">
        <v>38</v>
      </c>
      <c r="U191" t="s">
        <v>269</v>
      </c>
    </row>
    <row r="192" spans="2:19" ht="14.25">
      <c r="B192" s="3">
        <f t="shared" si="84"/>
        <v>594.0580737366213</v>
      </c>
      <c r="D192" s="3" t="s">
        <v>256</v>
      </c>
      <c r="E192" s="2" t="s">
        <v>257</v>
      </c>
      <c r="F192" s="65">
        <v>0</v>
      </c>
      <c r="G192" s="14">
        <v>0.865</v>
      </c>
      <c r="H192" s="4">
        <f>+G192*I192</f>
        <v>24.015786178107607</v>
      </c>
      <c r="I192" s="4">
        <f>+K192/(L192+M192/60+N192/3600)</f>
        <v>27.7639146567718</v>
      </c>
      <c r="J192" s="4">
        <f t="shared" si="85"/>
        <v>57.531150000000004</v>
      </c>
      <c r="K192" s="2">
        <v>66.51</v>
      </c>
      <c r="L192" s="4">
        <v>2</v>
      </c>
      <c r="M192" s="2">
        <v>23</v>
      </c>
      <c r="N192" s="2">
        <v>44</v>
      </c>
      <c r="O192" s="2" t="s">
        <v>268</v>
      </c>
      <c r="P192" s="2">
        <v>1</v>
      </c>
      <c r="Q192" s="9">
        <f t="shared" si="86"/>
        <v>594.0580737366213</v>
      </c>
      <c r="R192" s="9">
        <f t="shared" si="87"/>
        <v>288.9434044715331</v>
      </c>
      <c r="S192" s="23">
        <f t="shared" si="88"/>
        <v>21.127424257880243</v>
      </c>
    </row>
    <row r="193" spans="2:21" ht="14.25">
      <c r="B193" s="3">
        <f t="shared" si="84"/>
        <v>574.1913763618701</v>
      </c>
      <c r="D193" s="3" t="s">
        <v>41</v>
      </c>
      <c r="E193" s="2" t="s">
        <v>45</v>
      </c>
      <c r="F193" s="65">
        <v>1</v>
      </c>
      <c r="G193" s="14">
        <v>0.885</v>
      </c>
      <c r="H193" s="4">
        <f>+G193*I193</f>
        <v>21.99225</v>
      </c>
      <c r="I193" s="4">
        <f>+K193/(L193+M193/60+N193/3600)</f>
        <v>24.849999999999998</v>
      </c>
      <c r="J193" s="4">
        <f t="shared" si="85"/>
        <v>65.97675</v>
      </c>
      <c r="K193" s="2">
        <v>74.55</v>
      </c>
      <c r="L193" s="4">
        <v>3</v>
      </c>
      <c r="M193" s="2">
        <v>0</v>
      </c>
      <c r="N193" s="2">
        <v>0</v>
      </c>
      <c r="O193" s="2" t="s">
        <v>264</v>
      </c>
      <c r="P193" s="2">
        <v>1</v>
      </c>
      <c r="Q193" s="9">
        <f t="shared" si="86"/>
        <v>612.1913763618701</v>
      </c>
      <c r="R193" s="9">
        <f t="shared" si="87"/>
        <v>357.95946303983044</v>
      </c>
      <c r="S193" s="23">
        <f t="shared" si="88"/>
        <v>21.772327500000003</v>
      </c>
      <c r="T193">
        <v>38</v>
      </c>
      <c r="U193" t="s">
        <v>269</v>
      </c>
    </row>
    <row r="194" spans="2:19" ht="14.25">
      <c r="B194" s="3">
        <f t="shared" si="84"/>
        <v>523.8915103266424</v>
      </c>
      <c r="D194" s="3" t="s">
        <v>61</v>
      </c>
      <c r="E194" s="2" t="s">
        <v>66</v>
      </c>
      <c r="F194" s="65">
        <v>1</v>
      </c>
      <c r="G194" s="14">
        <v>0.915</v>
      </c>
      <c r="H194" s="4"/>
      <c r="I194" s="4"/>
      <c r="J194" s="4">
        <f t="shared" si="85"/>
        <v>98.85660000000001</v>
      </c>
      <c r="K194" s="2">
        <v>108.04</v>
      </c>
      <c r="L194" s="4"/>
      <c r="M194" s="2"/>
      <c r="N194" s="2"/>
      <c r="O194" s="2" t="s">
        <v>265</v>
      </c>
      <c r="P194" s="2">
        <v>0</v>
      </c>
      <c r="Q194" s="9">
        <f t="shared" si="86"/>
        <v>0</v>
      </c>
      <c r="R194" s="9">
        <f t="shared" si="87"/>
        <v>523.8915103266424</v>
      </c>
      <c r="S194" s="23">
        <f t="shared" si="88"/>
        <v>0</v>
      </c>
    </row>
    <row r="195" spans="2:21" ht="14.25">
      <c r="B195" s="3">
        <f t="shared" si="84"/>
        <v>251.80208425328976</v>
      </c>
      <c r="D195" s="3" t="s">
        <v>31</v>
      </c>
      <c r="E195" s="2" t="s">
        <v>23</v>
      </c>
      <c r="F195" s="59">
        <v>1</v>
      </c>
      <c r="G195" s="14">
        <v>0.94</v>
      </c>
      <c r="H195" s="4"/>
      <c r="I195" s="4"/>
      <c r="J195" s="4">
        <f t="shared" si="85"/>
        <v>44.9414</v>
      </c>
      <c r="K195" s="2">
        <v>47.81</v>
      </c>
      <c r="L195" s="4"/>
      <c r="M195" s="2"/>
      <c r="N195" s="2"/>
      <c r="O195" s="2">
        <v>63</v>
      </c>
      <c r="P195" s="2">
        <v>0</v>
      </c>
      <c r="Q195" s="9">
        <f t="shared" si="86"/>
        <v>0</v>
      </c>
      <c r="R195" s="9">
        <f t="shared" si="87"/>
        <v>251.80208425328976</v>
      </c>
      <c r="S195" s="23">
        <f t="shared" si="88"/>
        <v>0</v>
      </c>
      <c r="U195" t="s">
        <v>272</v>
      </c>
    </row>
    <row r="196" spans="2:19" ht="14.25">
      <c r="B196" s="3"/>
      <c r="D196" s="3"/>
      <c r="E196" s="2"/>
      <c r="F196" s="69"/>
      <c r="G196" s="14"/>
      <c r="H196" s="4"/>
      <c r="I196" s="4"/>
      <c r="J196" s="4"/>
      <c r="K196" s="2"/>
      <c r="L196" s="4"/>
      <c r="M196" s="2"/>
      <c r="N196" s="2"/>
      <c r="O196" s="2"/>
      <c r="P196" s="2"/>
      <c r="Q196" s="9"/>
      <c r="R196" s="9"/>
      <c r="S196" s="23"/>
    </row>
    <row r="197" spans="1:19" ht="14.25">
      <c r="A197" s="32">
        <v>41160</v>
      </c>
      <c r="B197" s="3"/>
      <c r="D197" s="3"/>
      <c r="E197" s="2"/>
      <c r="F197" s="67"/>
      <c r="G197" s="14"/>
      <c r="H197" s="4"/>
      <c r="I197" s="4"/>
      <c r="J197" s="4"/>
      <c r="K197" s="2"/>
      <c r="L197" s="4"/>
      <c r="M197" s="2"/>
      <c r="N197" s="2"/>
      <c r="O197" s="2"/>
      <c r="P197" s="2"/>
      <c r="Q197" s="9"/>
      <c r="R197" s="9"/>
      <c r="S197" s="23"/>
    </row>
    <row r="198" spans="2:19" ht="14.25">
      <c r="B198" s="3">
        <f>MAX(R198,P198*Q198)-T198</f>
        <v>1000</v>
      </c>
      <c r="D198" s="3" t="s">
        <v>61</v>
      </c>
      <c r="E198" s="2" t="s">
        <v>66</v>
      </c>
      <c r="F198" s="69">
        <v>1</v>
      </c>
      <c r="G198" s="14">
        <v>0.915</v>
      </c>
      <c r="H198" s="4">
        <f>+G198*I198</f>
        <v>52.41991786447639</v>
      </c>
      <c r="I198" s="4">
        <f>+K198/(L198+M198/60+N198/3600)</f>
        <v>57.28952772073922</v>
      </c>
      <c r="J198" s="4">
        <f>+G198*K198</f>
        <v>184.3725</v>
      </c>
      <c r="K198" s="2">
        <v>201.5</v>
      </c>
      <c r="L198" s="4">
        <v>3</v>
      </c>
      <c r="M198" s="2">
        <v>31</v>
      </c>
      <c r="N198" s="2">
        <v>2</v>
      </c>
      <c r="O198" s="2" t="s">
        <v>293</v>
      </c>
      <c r="P198" s="2">
        <v>1</v>
      </c>
      <c r="Q198" s="9">
        <f>S198/MAX(S$198:S$200)*1000</f>
        <v>1000</v>
      </c>
      <c r="R198" s="9">
        <f>J198/MAX(J$198:J$200)*600*(1+0.1*F198)+25</f>
        <v>685</v>
      </c>
      <c r="S198" s="23">
        <f>+P198*K198/(MAX(2,L198+M198/60+M198/3600)+1/3)*G198*(1+0.1*F198)</f>
        <v>52.56029803469873</v>
      </c>
    </row>
    <row r="199" spans="2:19" ht="14.25">
      <c r="B199" s="3">
        <f>MAX(R199,P199*Q199)-T199</f>
        <v>746.8532004557673</v>
      </c>
      <c r="D199" s="3" t="s">
        <v>62</v>
      </c>
      <c r="E199" s="2" t="s">
        <v>113</v>
      </c>
      <c r="F199" s="69">
        <v>1</v>
      </c>
      <c r="G199" s="14">
        <v>0.845</v>
      </c>
      <c r="H199" s="4">
        <f>+G199*I199</f>
        <v>39.38757636761488</v>
      </c>
      <c r="I199" s="4">
        <f>+K199/(L199+M199/60+N199/3600)</f>
        <v>46.61251641137856</v>
      </c>
      <c r="J199" s="4">
        <f>+G199*K199</f>
        <v>125.00085</v>
      </c>
      <c r="K199" s="2">
        <v>147.93</v>
      </c>
      <c r="L199" s="4">
        <v>3</v>
      </c>
      <c r="M199" s="2">
        <v>10</v>
      </c>
      <c r="N199" s="2">
        <v>25</v>
      </c>
      <c r="O199" s="2" t="s">
        <v>292</v>
      </c>
      <c r="P199" s="2">
        <v>1</v>
      </c>
      <c r="Q199" s="9">
        <f>S199/MAX(S$198:S$200)*1000</f>
        <v>746.8532004557673</v>
      </c>
      <c r="R199" s="9">
        <f>J199/MAX(J$198:J$200)*600*(1+0.1*F199)+25</f>
        <v>472.4667371760974</v>
      </c>
      <c r="S199" s="23">
        <f>+P199*K199/(MAX(2,L199+M199/60+M199/3600)+1/3)*G199*(1+0.1*F199)</f>
        <v>39.25482680412372</v>
      </c>
    </row>
    <row r="200" spans="2:19" ht="14.25">
      <c r="B200" s="3">
        <f>MAX(R200,P200*Q200)-T200</f>
        <v>326.05399357554035</v>
      </c>
      <c r="D200" s="3" t="s">
        <v>291</v>
      </c>
      <c r="E200" s="2" t="s">
        <v>247</v>
      </c>
      <c r="F200" s="69">
        <v>0</v>
      </c>
      <c r="G200" s="14">
        <v>0.939</v>
      </c>
      <c r="H200" s="4">
        <f>+G200*I200</f>
        <v>18.333845303867403</v>
      </c>
      <c r="I200" s="4">
        <f>+K200/(L200+M200/60+N200/3600)</f>
        <v>19.524861878453038</v>
      </c>
      <c r="J200" s="4">
        <f>+G200*K200</f>
        <v>88.49135999999999</v>
      </c>
      <c r="K200" s="2">
        <v>94.24</v>
      </c>
      <c r="L200" s="4">
        <v>4</v>
      </c>
      <c r="M200" s="2">
        <v>49</v>
      </c>
      <c r="N200" s="2">
        <v>36</v>
      </c>
      <c r="O200" s="2" t="s">
        <v>294</v>
      </c>
      <c r="P200" s="2">
        <v>1</v>
      </c>
      <c r="Q200" s="9">
        <f>S200/MAX(S$198:S$200)*1000</f>
        <v>326.05399357554035</v>
      </c>
      <c r="R200" s="9">
        <f>J200/MAX(J$198:J$200)*600*(1+0.1*F200)+25</f>
        <v>312.9757881462799</v>
      </c>
      <c r="S200" s="23">
        <f>+P200*K200/(MAX(2,L200+M200/60+M200/3600)+1/3)*G200*(1+0.1*F200)</f>
        <v>17.137495077734144</v>
      </c>
    </row>
    <row r="201" spans="1:19" ht="14.25">
      <c r="A201" s="32">
        <v>41161</v>
      </c>
      <c r="B201" s="3"/>
      <c r="D201" s="3"/>
      <c r="E201" s="2"/>
      <c r="F201" s="67"/>
      <c r="G201" s="14"/>
      <c r="H201" s="4"/>
      <c r="I201" s="4"/>
      <c r="J201" s="4"/>
      <c r="K201" s="2"/>
      <c r="L201" s="4"/>
      <c r="M201" s="2"/>
      <c r="N201" s="2"/>
      <c r="O201" s="2"/>
      <c r="P201" s="2"/>
      <c r="Q201" s="9"/>
      <c r="R201" s="9"/>
      <c r="S201" s="23"/>
    </row>
    <row r="202" spans="2:21" ht="14.25">
      <c r="B202" s="3">
        <f aca="true" t="shared" si="89" ref="B202:B213">MAX(R202,P202*Q202)-T202</f>
        <v>1000</v>
      </c>
      <c r="D202" s="3" t="s">
        <v>61</v>
      </c>
      <c r="E202" s="2" t="s">
        <v>66</v>
      </c>
      <c r="F202" s="67">
        <v>1</v>
      </c>
      <c r="G202" s="14">
        <v>0.915</v>
      </c>
      <c r="H202" s="4">
        <f aca="true" t="shared" si="90" ref="H202:H213">+G202*I202</f>
        <v>59.313289220589375</v>
      </c>
      <c r="I202" s="4">
        <f aca="true" t="shared" si="91" ref="I202:I213">+K202/(L202+M202/60+N202/3600)</f>
        <v>64.82326690774795</v>
      </c>
      <c r="J202" s="4">
        <f aca="true" t="shared" si="92" ref="J202:J213">+G202*K202</f>
        <v>214.13745</v>
      </c>
      <c r="K202" s="2">
        <v>234.03</v>
      </c>
      <c r="L202" s="4">
        <v>3</v>
      </c>
      <c r="M202" s="2">
        <v>36</v>
      </c>
      <c r="N202" s="2">
        <v>37</v>
      </c>
      <c r="O202" s="2" t="s">
        <v>274</v>
      </c>
      <c r="P202" s="2">
        <v>1</v>
      </c>
      <c r="Q202" s="9">
        <f aca="true" t="shared" si="93" ref="Q202:Q213">S202/MAX(S$202:S$206)*1000</f>
        <v>1000</v>
      </c>
      <c r="R202" s="9">
        <f aca="true" t="shared" si="94" ref="R202:R213">J202/MAX(J$202:J$206)*600*(1+0.1*F202)+25</f>
        <v>593.4863810130615</v>
      </c>
      <c r="S202" s="23">
        <f aca="true" t="shared" si="95" ref="S202:S213">+P202*K202/(MAX(2,L202+M202/60+M202/3600)+1/3)*G202*(1+0.1*F202)</f>
        <v>59.734030853761624</v>
      </c>
      <c r="U202" t="s">
        <v>287</v>
      </c>
    </row>
    <row r="203" spans="2:21" ht="14.25">
      <c r="B203" s="3">
        <f t="shared" si="89"/>
        <v>955.600345090109</v>
      </c>
      <c r="D203" s="3" t="s">
        <v>26</v>
      </c>
      <c r="E203" s="2" t="s">
        <v>44</v>
      </c>
      <c r="F203" s="67">
        <v>1</v>
      </c>
      <c r="G203" s="14">
        <v>0.88</v>
      </c>
      <c r="H203" s="4">
        <f t="shared" si="90"/>
        <v>55.66561015051623</v>
      </c>
      <c r="I203" s="4">
        <f t="shared" si="91"/>
        <v>63.25637517104117</v>
      </c>
      <c r="J203" s="4">
        <f t="shared" si="92"/>
        <v>248.6088</v>
      </c>
      <c r="K203" s="2">
        <v>282.51</v>
      </c>
      <c r="L203" s="4">
        <v>4</v>
      </c>
      <c r="M203" s="2">
        <v>27</v>
      </c>
      <c r="N203" s="2">
        <v>58</v>
      </c>
      <c r="O203" s="2" t="s">
        <v>273</v>
      </c>
      <c r="P203" s="2">
        <v>1</v>
      </c>
      <c r="Q203" s="9">
        <f t="shared" si="93"/>
        <v>955.600345090109</v>
      </c>
      <c r="R203" s="9">
        <f t="shared" si="94"/>
        <v>685</v>
      </c>
      <c r="S203" s="23">
        <f t="shared" si="95"/>
        <v>57.08186049747783</v>
      </c>
      <c r="U203" t="s">
        <v>287</v>
      </c>
    </row>
    <row r="204" spans="2:21" ht="14.25">
      <c r="B204" s="3">
        <f t="shared" si="89"/>
        <v>955.0236721787805</v>
      </c>
      <c r="D204" s="3" t="s">
        <v>61</v>
      </c>
      <c r="E204" s="2" t="s">
        <v>66</v>
      </c>
      <c r="F204" s="67">
        <v>1</v>
      </c>
      <c r="G204" s="14">
        <v>0.915</v>
      </c>
      <c r="H204" s="4">
        <f t="shared" si="90"/>
        <v>57.591654636313166</v>
      </c>
      <c r="I204" s="4">
        <f t="shared" si="91"/>
        <v>62.94169905607996</v>
      </c>
      <c r="J204" s="4">
        <f t="shared" si="92"/>
        <v>172.87095000000002</v>
      </c>
      <c r="K204" s="2">
        <v>188.93</v>
      </c>
      <c r="L204" s="4">
        <v>3</v>
      </c>
      <c r="M204" s="2">
        <v>0</v>
      </c>
      <c r="N204" s="2">
        <v>6</v>
      </c>
      <c r="O204" s="2" t="s">
        <v>275</v>
      </c>
      <c r="P204" s="2">
        <v>1</v>
      </c>
      <c r="Q204" s="9">
        <f t="shared" si="93"/>
        <v>955.0236721787805</v>
      </c>
      <c r="R204" s="9">
        <f t="shared" si="94"/>
        <v>483.93317935648304</v>
      </c>
      <c r="S204" s="23">
        <f t="shared" si="95"/>
        <v>57.047413500000005</v>
      </c>
      <c r="U204" t="s">
        <v>287</v>
      </c>
    </row>
    <row r="205" spans="2:21" ht="14.25">
      <c r="B205" s="3">
        <f t="shared" si="89"/>
        <v>830.3903961580119</v>
      </c>
      <c r="D205" s="3" t="s">
        <v>62</v>
      </c>
      <c r="E205" s="2" t="s">
        <v>113</v>
      </c>
      <c r="F205" s="67">
        <v>1</v>
      </c>
      <c r="G205" s="14">
        <v>0.845</v>
      </c>
      <c r="H205" s="4">
        <f t="shared" si="90"/>
        <v>50.62254812098992</v>
      </c>
      <c r="I205" s="4">
        <f t="shared" si="91"/>
        <v>59.9083409715857</v>
      </c>
      <c r="J205" s="4">
        <f t="shared" si="92"/>
        <v>138.073</v>
      </c>
      <c r="K205" s="2">
        <v>163.4</v>
      </c>
      <c r="L205" s="4">
        <v>2</v>
      </c>
      <c r="M205" s="2">
        <v>43</v>
      </c>
      <c r="N205" s="2">
        <v>39</v>
      </c>
      <c r="O205" s="2" t="s">
        <v>286</v>
      </c>
      <c r="P205" s="2">
        <v>1</v>
      </c>
      <c r="Q205" s="9">
        <f t="shared" si="93"/>
        <v>830.3903961580119</v>
      </c>
      <c r="R205" s="9">
        <f t="shared" si="94"/>
        <v>391.5525114155252</v>
      </c>
      <c r="S205" s="23">
        <f t="shared" si="95"/>
        <v>49.60256554477002</v>
      </c>
      <c r="U205" t="s">
        <v>288</v>
      </c>
    </row>
    <row r="206" spans="2:19" ht="14.25">
      <c r="B206" s="3">
        <f t="shared" si="89"/>
        <v>812.8451444670202</v>
      </c>
      <c r="D206" s="3" t="s">
        <v>41</v>
      </c>
      <c r="E206" s="2" t="s">
        <v>115</v>
      </c>
      <c r="F206" s="67">
        <v>1</v>
      </c>
      <c r="G206" s="14">
        <v>0.885</v>
      </c>
      <c r="H206" s="4">
        <f t="shared" si="90"/>
        <v>48.81060864922584</v>
      </c>
      <c r="I206" s="4">
        <f t="shared" si="91"/>
        <v>55.153230112119594</v>
      </c>
      <c r="J206" s="4">
        <f t="shared" si="92"/>
        <v>152.37044999999998</v>
      </c>
      <c r="K206" s="2">
        <v>172.17</v>
      </c>
      <c r="L206" s="4">
        <v>3</v>
      </c>
      <c r="M206" s="2">
        <v>7</v>
      </c>
      <c r="N206" s="2">
        <v>18</v>
      </c>
      <c r="O206" s="2" t="s">
        <v>289</v>
      </c>
      <c r="P206" s="2">
        <v>1</v>
      </c>
      <c r="Q206" s="9">
        <f t="shared" si="93"/>
        <v>812.8451444670202</v>
      </c>
      <c r="R206" s="9">
        <f t="shared" si="94"/>
        <v>429.50899968142716</v>
      </c>
      <c r="S206" s="23">
        <f t="shared" si="95"/>
        <v>48.55451693892331</v>
      </c>
    </row>
    <row r="207" spans="2:21" ht="14.25">
      <c r="B207" s="3">
        <f t="shared" si="89"/>
        <v>709.3744940331326</v>
      </c>
      <c r="D207" s="3" t="s">
        <v>281</v>
      </c>
      <c r="E207" s="2" t="s">
        <v>209</v>
      </c>
      <c r="F207" s="67">
        <v>1</v>
      </c>
      <c r="G207" s="14">
        <v>0.99</v>
      </c>
      <c r="H207" s="4">
        <f t="shared" si="90"/>
        <v>43.59160034980324</v>
      </c>
      <c r="I207" s="4">
        <f t="shared" si="91"/>
        <v>44.031919545255796</v>
      </c>
      <c r="J207" s="4">
        <f t="shared" si="92"/>
        <v>110.7711</v>
      </c>
      <c r="K207" s="2">
        <v>111.89</v>
      </c>
      <c r="L207" s="4">
        <v>2</v>
      </c>
      <c r="M207" s="2">
        <v>32</v>
      </c>
      <c r="N207" s="2">
        <v>28</v>
      </c>
      <c r="O207" s="2" t="s">
        <v>282</v>
      </c>
      <c r="P207" s="2">
        <v>1</v>
      </c>
      <c r="Q207" s="9">
        <f t="shared" si="93"/>
        <v>709.3744940331326</v>
      </c>
      <c r="R207" s="9">
        <f t="shared" si="94"/>
        <v>319.0721567378146</v>
      </c>
      <c r="S207" s="23">
        <f t="shared" si="95"/>
        <v>42.37379791344668</v>
      </c>
      <c r="U207" t="s">
        <v>283</v>
      </c>
    </row>
    <row r="208" spans="2:21" ht="14.25">
      <c r="B208" s="3">
        <f t="shared" si="89"/>
        <v>659.290946072254</v>
      </c>
      <c r="D208" s="3" t="s">
        <v>40</v>
      </c>
      <c r="E208" s="2" t="s">
        <v>129</v>
      </c>
      <c r="F208" s="67">
        <v>1</v>
      </c>
      <c r="G208" s="14">
        <v>0.94</v>
      </c>
      <c r="H208" s="4">
        <f t="shared" si="90"/>
        <v>41.7689</v>
      </c>
      <c r="I208" s="4">
        <f t="shared" si="91"/>
        <v>44.435</v>
      </c>
      <c r="J208" s="4">
        <f t="shared" si="92"/>
        <v>83.5378</v>
      </c>
      <c r="K208" s="2">
        <v>88.87</v>
      </c>
      <c r="L208" s="4">
        <v>2</v>
      </c>
      <c r="M208" s="2">
        <v>0</v>
      </c>
      <c r="N208" s="2">
        <v>0</v>
      </c>
      <c r="O208" s="2" t="s">
        <v>278</v>
      </c>
      <c r="P208" s="2">
        <v>1</v>
      </c>
      <c r="Q208" s="9">
        <f t="shared" si="93"/>
        <v>659.290946072254</v>
      </c>
      <c r="R208" s="9">
        <f t="shared" si="94"/>
        <v>246.77391950727412</v>
      </c>
      <c r="S208" s="23">
        <f t="shared" si="95"/>
        <v>39.382105714285714</v>
      </c>
      <c r="U208" t="s">
        <v>283</v>
      </c>
    </row>
    <row r="209" spans="2:19" ht="14.25">
      <c r="B209" s="3">
        <f t="shared" si="89"/>
        <v>633.0861491224043</v>
      </c>
      <c r="D209" s="3" t="s">
        <v>32</v>
      </c>
      <c r="E209" s="2" t="s">
        <v>23</v>
      </c>
      <c r="F209" s="67">
        <v>0</v>
      </c>
      <c r="G209" s="14">
        <v>0.94</v>
      </c>
      <c r="H209" s="4">
        <f t="shared" si="90"/>
        <v>43.604433710436</v>
      </c>
      <c r="I209" s="4">
        <f t="shared" si="91"/>
        <v>46.38769543663405</v>
      </c>
      <c r="J209" s="4">
        <f t="shared" si="92"/>
        <v>95.2878</v>
      </c>
      <c r="K209" s="2">
        <v>101.37</v>
      </c>
      <c r="L209" s="4">
        <v>2</v>
      </c>
      <c r="M209" s="2">
        <v>11</v>
      </c>
      <c r="N209" s="2">
        <v>7</v>
      </c>
      <c r="O209" s="2" t="s">
        <v>277</v>
      </c>
      <c r="P209" s="2">
        <v>1</v>
      </c>
      <c r="Q209" s="9">
        <f t="shared" si="93"/>
        <v>633.0861491224043</v>
      </c>
      <c r="R209" s="9">
        <f t="shared" si="94"/>
        <v>254.97045961365808</v>
      </c>
      <c r="S209" s="23">
        <f t="shared" si="95"/>
        <v>37.816787564766834</v>
      </c>
    </row>
    <row r="210" spans="2:19" ht="14.25">
      <c r="B210" s="3">
        <f t="shared" si="89"/>
        <v>574.6315084555191</v>
      </c>
      <c r="D210" s="3" t="s">
        <v>217</v>
      </c>
      <c r="E210" s="2" t="s">
        <v>222</v>
      </c>
      <c r="F210" s="66"/>
      <c r="G210" s="14">
        <v>0.939</v>
      </c>
      <c r="H210" s="4">
        <f t="shared" si="90"/>
        <v>39.47736801242236</v>
      </c>
      <c r="I210" s="4">
        <f t="shared" si="91"/>
        <v>42.04192546583851</v>
      </c>
      <c r="J210" s="4">
        <f t="shared" si="92"/>
        <v>84.74475</v>
      </c>
      <c r="K210" s="2">
        <v>90.25</v>
      </c>
      <c r="L210" s="4">
        <v>2</v>
      </c>
      <c r="M210" s="2">
        <v>8</v>
      </c>
      <c r="N210" s="2">
        <v>48</v>
      </c>
      <c r="O210" s="2" t="s">
        <v>290</v>
      </c>
      <c r="P210" s="2">
        <v>1</v>
      </c>
      <c r="Q210" s="9">
        <f t="shared" si="93"/>
        <v>574.6315084555191</v>
      </c>
      <c r="R210" s="9">
        <f t="shared" si="94"/>
        <v>229.5255437458368</v>
      </c>
      <c r="S210" s="23">
        <f t="shared" si="95"/>
        <v>34.32505625562556</v>
      </c>
    </row>
    <row r="211" spans="2:19" ht="14.25">
      <c r="B211" s="3">
        <f t="shared" si="89"/>
        <v>555.2207199525664</v>
      </c>
      <c r="D211" s="3" t="s">
        <v>35</v>
      </c>
      <c r="E211" s="2" t="s">
        <v>23</v>
      </c>
      <c r="F211" s="68">
        <v>0</v>
      </c>
      <c r="G211" s="14">
        <v>0.94</v>
      </c>
      <c r="H211" s="4">
        <f t="shared" si="90"/>
        <v>38.16381048387097</v>
      </c>
      <c r="I211" s="4">
        <f t="shared" si="91"/>
        <v>40.599798387096776</v>
      </c>
      <c r="J211" s="4">
        <f t="shared" si="92"/>
        <v>84.13</v>
      </c>
      <c r="K211" s="2">
        <v>89.5</v>
      </c>
      <c r="L211" s="4">
        <v>2</v>
      </c>
      <c r="M211" s="2">
        <v>12</v>
      </c>
      <c r="N211" s="2">
        <v>16</v>
      </c>
      <c r="O211" s="2" t="s">
        <v>280</v>
      </c>
      <c r="P211" s="2">
        <v>1</v>
      </c>
      <c r="Q211" s="9">
        <f t="shared" si="93"/>
        <v>555.2207199525664</v>
      </c>
      <c r="R211" s="9">
        <f t="shared" si="94"/>
        <v>228.04188749553515</v>
      </c>
      <c r="S211" s="23">
        <f t="shared" si="95"/>
        <v>33.16557161629434</v>
      </c>
    </row>
    <row r="212" spans="2:19" ht="14.25">
      <c r="B212" s="3">
        <f t="shared" si="89"/>
        <v>505.539944800912</v>
      </c>
      <c r="D212" s="3" t="s">
        <v>279</v>
      </c>
      <c r="E212" s="2" t="s">
        <v>284</v>
      </c>
      <c r="F212" s="68">
        <v>0</v>
      </c>
      <c r="G212" s="14">
        <v>0.865</v>
      </c>
      <c r="H212" s="4">
        <f t="shared" si="90"/>
        <v>33.037826980141524</v>
      </c>
      <c r="I212" s="4">
        <f t="shared" si="91"/>
        <v>38.19401963022141</v>
      </c>
      <c r="J212" s="4">
        <f t="shared" si="92"/>
        <v>120.6156</v>
      </c>
      <c r="K212" s="2">
        <v>139.44</v>
      </c>
      <c r="L212" s="4">
        <v>3</v>
      </c>
      <c r="M212" s="2">
        <v>39</v>
      </c>
      <c r="N212" s="2">
        <v>3</v>
      </c>
      <c r="O212" s="2" t="s">
        <v>285</v>
      </c>
      <c r="P212" s="2">
        <v>1</v>
      </c>
      <c r="Q212" s="9">
        <f t="shared" si="93"/>
        <v>505.539944800912</v>
      </c>
      <c r="R212" s="9">
        <f t="shared" si="94"/>
        <v>316.0973384691129</v>
      </c>
      <c r="S212" s="23">
        <f t="shared" si="95"/>
        <v>30.19793866054663</v>
      </c>
    </row>
    <row r="213" spans="2:19" ht="14.25">
      <c r="B213" s="3">
        <f t="shared" si="89"/>
        <v>432.65578283616713</v>
      </c>
      <c r="D213" s="3" t="s">
        <v>93</v>
      </c>
      <c r="E213" s="2" t="s">
        <v>44</v>
      </c>
      <c r="F213" s="68">
        <v>0</v>
      </c>
      <c r="G213" s="14">
        <v>0.88</v>
      </c>
      <c r="H213" s="4">
        <f t="shared" si="90"/>
        <v>28.42330129544505</v>
      </c>
      <c r="I213" s="4">
        <f t="shared" si="91"/>
        <v>32.29920601755119</v>
      </c>
      <c r="J213" s="4">
        <f t="shared" si="92"/>
        <v>94.46799999999999</v>
      </c>
      <c r="K213" s="4">
        <v>107.35</v>
      </c>
      <c r="L213" s="4">
        <v>3</v>
      </c>
      <c r="M213" s="2">
        <v>19</v>
      </c>
      <c r="N213" s="2">
        <v>25</v>
      </c>
      <c r="O213" s="2" t="s">
        <v>276</v>
      </c>
      <c r="P213" s="2">
        <v>1</v>
      </c>
      <c r="Q213" s="9">
        <f t="shared" si="93"/>
        <v>432.65578283616713</v>
      </c>
      <c r="R213" s="9">
        <f t="shared" si="94"/>
        <v>252.9919294892216</v>
      </c>
      <c r="S213" s="23">
        <f t="shared" si="95"/>
        <v>25.844273880993995</v>
      </c>
    </row>
    <row r="214" spans="2:19" ht="14.25">
      <c r="B214" s="3"/>
      <c r="D214" s="3"/>
      <c r="E214" s="2"/>
      <c r="F214" s="70"/>
      <c r="G214" s="14"/>
      <c r="H214" s="4"/>
      <c r="I214" s="4"/>
      <c r="J214" s="4"/>
      <c r="K214" s="4"/>
      <c r="L214" s="4"/>
      <c r="M214" s="2"/>
      <c r="N214" s="2"/>
      <c r="O214" s="2"/>
      <c r="P214" s="2"/>
      <c r="Q214" s="9"/>
      <c r="R214" s="9"/>
      <c r="S214" s="23"/>
    </row>
    <row r="215" spans="1:19" ht="14.25">
      <c r="A215" s="32">
        <v>41168</v>
      </c>
      <c r="B215" s="3"/>
      <c r="D215" s="3"/>
      <c r="E215" s="2"/>
      <c r="F215" s="70"/>
      <c r="G215" s="14"/>
      <c r="H215" s="4"/>
      <c r="I215" s="4"/>
      <c r="J215" s="4"/>
      <c r="K215" s="4"/>
      <c r="L215" s="4"/>
      <c r="M215" s="2"/>
      <c r="N215" s="2"/>
      <c r="O215" s="2"/>
      <c r="P215" s="2"/>
      <c r="Q215" s="9"/>
      <c r="R215" s="9"/>
      <c r="S215" s="23"/>
    </row>
    <row r="216" spans="1:19" ht="14.25">
      <c r="A216" s="32"/>
      <c r="B216" s="3">
        <f>MAX(R216,P216*Q216)-T216</f>
        <v>1000</v>
      </c>
      <c r="D216" s="3" t="s">
        <v>61</v>
      </c>
      <c r="E216" s="2" t="s">
        <v>66</v>
      </c>
      <c r="F216" s="70">
        <v>1</v>
      </c>
      <c r="G216" s="14">
        <v>0.915</v>
      </c>
      <c r="H216" s="4">
        <f>+G216*I216</f>
        <v>48.187560000000005</v>
      </c>
      <c r="I216" s="4">
        <f>+K216/(L216+M216/60+N216/3600)</f>
        <v>52.664</v>
      </c>
      <c r="J216" s="4">
        <f>+G216*K216</f>
        <v>120.4689</v>
      </c>
      <c r="K216" s="4">
        <v>131.66</v>
      </c>
      <c r="L216" s="4">
        <v>2</v>
      </c>
      <c r="M216" s="2">
        <v>30</v>
      </c>
      <c r="N216" s="2">
        <v>0</v>
      </c>
      <c r="O216" s="2" t="s">
        <v>296</v>
      </c>
      <c r="P216" s="2">
        <v>1</v>
      </c>
      <c r="Q216" s="9">
        <f>S216/MAX(S$216:S$219)*1000</f>
        <v>1000</v>
      </c>
      <c r="R216" s="9">
        <f>J216/MAX(J$216:J$219)*600*(1+0.1*F216)+25</f>
        <v>685</v>
      </c>
      <c r="S216" s="23">
        <f>+P216*K216/(MAX(2,L216+M216/60+M216/3600)+1/3)*G216*(1+0.1*F216)</f>
        <v>46.633122580645164</v>
      </c>
    </row>
    <row r="217" spans="2:19" ht="14.25">
      <c r="B217" s="3">
        <f>MAX(R217,P217*Q217)-T217</f>
        <v>877.0002413416144</v>
      </c>
      <c r="D217" s="3" t="s">
        <v>295</v>
      </c>
      <c r="E217" s="2" t="s">
        <v>68</v>
      </c>
      <c r="F217" s="70">
        <v>1</v>
      </c>
      <c r="G217" s="14">
        <v>0.87</v>
      </c>
      <c r="H217" s="4">
        <f>+G217*I217</f>
        <v>41.68228548435771</v>
      </c>
      <c r="I217" s="4">
        <f>+K217/(L217+M217/60+N217/3600)</f>
        <v>47.91067297052611</v>
      </c>
      <c r="J217" s="4">
        <f>+G217*K217</f>
        <v>115.10100000000001</v>
      </c>
      <c r="K217" s="4">
        <v>132.3</v>
      </c>
      <c r="L217" s="4">
        <v>2</v>
      </c>
      <c r="M217" s="2">
        <v>45</v>
      </c>
      <c r="N217" s="2">
        <v>41</v>
      </c>
      <c r="O217" s="2" t="s">
        <v>298</v>
      </c>
      <c r="P217" s="2">
        <v>1</v>
      </c>
      <c r="Q217" s="9">
        <f>S217/MAX(S$216:S$219)*1000</f>
        <v>877.0002413416144</v>
      </c>
      <c r="R217" s="9">
        <f>J217/MAX(J$216:J$219)*600*(1+0.1*F217)+25</f>
        <v>655.5914638549868</v>
      </c>
      <c r="S217" s="23">
        <f>+P217*K217/(MAX(2,L217+M217/60+M217/3600)+1/3)*G217*(1+0.1*F217)</f>
        <v>40.897259757738894</v>
      </c>
    </row>
    <row r="218" spans="2:19" ht="14.25">
      <c r="B218" s="3">
        <f>MAX(R218,P218*Q218)-T218</f>
        <v>737.7934328695966</v>
      </c>
      <c r="D218" s="3" t="s">
        <v>32</v>
      </c>
      <c r="E218" s="2" t="s">
        <v>175</v>
      </c>
      <c r="F218" s="70">
        <v>0</v>
      </c>
      <c r="G218" s="14">
        <v>0.894</v>
      </c>
      <c r="H218" s="4">
        <f>+G218*I218</f>
        <v>39.56156918898901</v>
      </c>
      <c r="I218" s="4">
        <f>+K218/(L218+M218/60+N218/3600)</f>
        <v>44.25231452907048</v>
      </c>
      <c r="J218" s="4">
        <f>+G218*K218</f>
        <v>89.02452</v>
      </c>
      <c r="K218" s="4">
        <v>99.58</v>
      </c>
      <c r="L218" s="4">
        <v>2</v>
      </c>
      <c r="M218" s="2">
        <v>15</v>
      </c>
      <c r="N218" s="2">
        <v>1</v>
      </c>
      <c r="O218" s="2" t="s">
        <v>299</v>
      </c>
      <c r="P218" s="2">
        <v>1</v>
      </c>
      <c r="Q218" s="9">
        <f>S218/MAX(S$216:S$219)*1000</f>
        <v>737.7934328695966</v>
      </c>
      <c r="R218" s="9">
        <f>J218/MAX(J$216:J$219)*600*(1+0.1*F218)+25</f>
        <v>468.3900533664705</v>
      </c>
      <c r="S218" s="23">
        <f>+P218*K218/(MAX(2,L218+M218/60+M218/3600)+1/3)*G218*(1+0.1*F218)</f>
        <v>34.405611594202895</v>
      </c>
    </row>
    <row r="219" spans="2:19" ht="14.25">
      <c r="B219" s="3">
        <f>MAX(R219,P219*Q219)-T219</f>
        <v>703.1675257268997</v>
      </c>
      <c r="D219" s="3" t="s">
        <v>31</v>
      </c>
      <c r="E219" s="2" t="s">
        <v>23</v>
      </c>
      <c r="F219" s="70">
        <v>0</v>
      </c>
      <c r="G219" s="14">
        <v>0.94</v>
      </c>
      <c r="H219" s="4">
        <f>+G219*I219</f>
        <v>37.59156004489337</v>
      </c>
      <c r="I219" s="4">
        <f>+K219/(L219+M219/60+N219/3600)</f>
        <v>39.991021324354655</v>
      </c>
      <c r="J219" s="4">
        <f>+G219*K219</f>
        <v>83.73519999999999</v>
      </c>
      <c r="K219" s="4">
        <v>89.08</v>
      </c>
      <c r="L219" s="4">
        <v>2</v>
      </c>
      <c r="M219" s="2">
        <v>13</v>
      </c>
      <c r="N219" s="2">
        <v>39</v>
      </c>
      <c r="O219" s="2" t="s">
        <v>297</v>
      </c>
      <c r="P219" s="2">
        <v>1</v>
      </c>
      <c r="Q219" s="9">
        <f>S219/MAX(S$216:S$219)*1000</f>
        <v>703.1675257268997</v>
      </c>
      <c r="R219" s="9">
        <f>J219/MAX(J$216:J$219)*600*(1+0.1*F219)+25</f>
        <v>442.0463912262832</v>
      </c>
      <c r="S219" s="23">
        <f>+P219*K219/(MAX(2,L219+M219/60+M219/3600)+1/3)*G219*(1+0.1*F219)</f>
        <v>32.79089742195148</v>
      </c>
    </row>
    <row r="220" spans="2:19" ht="14.25">
      <c r="B220" s="3">
        <f>MAX(R220,P220*Q220)-T220</f>
        <v>641.1596685949651</v>
      </c>
      <c r="D220" s="3" t="s">
        <v>31</v>
      </c>
      <c r="E220" s="2" t="s">
        <v>23</v>
      </c>
      <c r="F220" s="71">
        <v>1</v>
      </c>
      <c r="G220" s="14">
        <v>0.94</v>
      </c>
      <c r="H220" s="4">
        <f>+G220*I220</f>
        <v>30.89592</v>
      </c>
      <c r="I220" s="4">
        <f>+K220/(L220+M220/60+N220/3600)</f>
        <v>32.868</v>
      </c>
      <c r="J220" s="4">
        <f>+G220*K220</f>
        <v>77.2398</v>
      </c>
      <c r="K220" s="4">
        <v>82.17</v>
      </c>
      <c r="L220" s="4">
        <v>2</v>
      </c>
      <c r="M220" s="2">
        <v>30</v>
      </c>
      <c r="N220" s="2">
        <v>0</v>
      </c>
      <c r="O220" s="2">
        <v>23</v>
      </c>
      <c r="P220" s="2">
        <v>1</v>
      </c>
      <c r="Q220" s="9">
        <f>S220/MAX(S$216:S$219)*1000</f>
        <v>641.1596685949651</v>
      </c>
      <c r="R220" s="9">
        <f>J220/MAX(J$216:J$219)*600*(1+0.1*F220)+25</f>
        <v>448.1653812726771</v>
      </c>
      <c r="S220" s="23">
        <f>+P220*K220/(MAX(2,L220+M220/60+M220/3600)+1/3)*G220*(1+0.1*F220)</f>
        <v>29.89927741935484</v>
      </c>
    </row>
    <row r="221" spans="2:19" ht="14.25">
      <c r="B221" s="3"/>
      <c r="D221" s="3"/>
      <c r="E221" s="2"/>
      <c r="F221" s="72"/>
      <c r="G221" s="14"/>
      <c r="H221" s="4"/>
      <c r="I221" s="4"/>
      <c r="J221" s="4"/>
      <c r="K221" s="4"/>
      <c r="L221" s="4"/>
      <c r="M221" s="2"/>
      <c r="N221" s="2"/>
      <c r="O221" s="2"/>
      <c r="P221" s="2"/>
      <c r="Q221" s="9"/>
      <c r="R221" s="9"/>
      <c r="S221" s="23"/>
    </row>
    <row r="222" spans="1:19" ht="14.25">
      <c r="A222" s="32">
        <v>41175</v>
      </c>
      <c r="B222" s="3"/>
      <c r="D222" s="3"/>
      <c r="E222" s="2"/>
      <c r="F222" s="72"/>
      <c r="G222" s="14"/>
      <c r="H222" s="4"/>
      <c r="I222" s="4"/>
      <c r="J222" s="4"/>
      <c r="K222" s="4"/>
      <c r="L222" s="4"/>
      <c r="M222" s="2"/>
      <c r="N222" s="2"/>
      <c r="O222" s="2"/>
      <c r="P222" s="2"/>
      <c r="Q222" s="9"/>
      <c r="R222" s="9"/>
      <c r="S222" s="23"/>
    </row>
    <row r="223" spans="2:19" ht="14.25">
      <c r="B223" s="3">
        <f aca="true" t="shared" si="96" ref="B223:B228">MAX(R223,P223*Q223)-T223</f>
        <v>1000</v>
      </c>
      <c r="D223" s="3" t="s">
        <v>61</v>
      </c>
      <c r="E223" s="2" t="s">
        <v>66</v>
      </c>
      <c r="F223" s="72">
        <v>1</v>
      </c>
      <c r="G223" s="14">
        <v>0.915</v>
      </c>
      <c r="H223" s="4">
        <f>+G223*I223</f>
        <v>59.41339294044472</v>
      </c>
      <c r="I223" s="4">
        <f>+K223/(L223+M223/60+N223/3600)</f>
        <v>64.93266988026745</v>
      </c>
      <c r="J223" s="4">
        <f>+G223*K223</f>
        <v>212.27085000000002</v>
      </c>
      <c r="K223" s="4">
        <v>231.99</v>
      </c>
      <c r="L223" s="4">
        <v>3</v>
      </c>
      <c r="M223" s="2">
        <v>34</v>
      </c>
      <c r="N223" s="2">
        <v>22</v>
      </c>
      <c r="O223" s="2" t="s">
        <v>302</v>
      </c>
      <c r="P223" s="2">
        <v>1</v>
      </c>
      <c r="Q223" s="9">
        <f aca="true" t="shared" si="97" ref="Q223:Q228">S223/MAX(S$223:S$227)*1000</f>
        <v>1000</v>
      </c>
      <c r="R223" s="9">
        <f aca="true" t="shared" si="98" ref="R223:R228">J223/MAX(J$223:J$227)*600*(1+0.1*F223)+25</f>
        <v>685</v>
      </c>
      <c r="S223" s="23">
        <f aca="true" t="shared" si="99" ref="S223:S228">+P223*K223/(MAX(2,L223+M223/60+M223/3600)+1/3)*G223*(1+0.1*F223)</f>
        <v>59.72662825067501</v>
      </c>
    </row>
    <row r="224" spans="2:19" ht="14.25">
      <c r="B224" s="3">
        <f t="shared" si="96"/>
        <v>837.357268953555</v>
      </c>
      <c r="D224" s="3" t="s">
        <v>62</v>
      </c>
      <c r="E224" s="2" t="s">
        <v>305</v>
      </c>
      <c r="F224" s="72">
        <v>1</v>
      </c>
      <c r="G224" s="14">
        <v>0.87</v>
      </c>
      <c r="H224" s="4">
        <f>+G224*I224</f>
        <v>50.24047766636281</v>
      </c>
      <c r="I224" s="4">
        <f>+K224/(L224+M224/60+N224/3600)</f>
        <v>57.74767547857794</v>
      </c>
      <c r="J224" s="4">
        <f>+G224*K224</f>
        <v>153.0939</v>
      </c>
      <c r="K224" s="4">
        <v>175.97</v>
      </c>
      <c r="L224" s="4">
        <v>3</v>
      </c>
      <c r="M224" s="2">
        <v>2</v>
      </c>
      <c r="N224" s="2">
        <v>50</v>
      </c>
      <c r="O224" s="2" t="s">
        <v>304</v>
      </c>
      <c r="P224" s="2">
        <v>1</v>
      </c>
      <c r="Q224" s="9">
        <f t="shared" si="97"/>
        <v>837.357268953555</v>
      </c>
      <c r="R224" s="9">
        <f t="shared" si="98"/>
        <v>501.0049436839773</v>
      </c>
      <c r="S224" s="23">
        <f t="shared" si="99"/>
        <v>50.01252631578947</v>
      </c>
    </row>
    <row r="225" spans="2:19" ht="14.25">
      <c r="B225" s="3">
        <f t="shared" si="96"/>
        <v>831.4623137079632</v>
      </c>
      <c r="D225" s="3" t="s">
        <v>28</v>
      </c>
      <c r="E225" s="2" t="s">
        <v>164</v>
      </c>
      <c r="F225" s="72">
        <v>1</v>
      </c>
      <c r="G225" s="14">
        <v>0.915</v>
      </c>
      <c r="H225" s="4">
        <f>+G225*I225</f>
        <v>50.33771310552009</v>
      </c>
      <c r="I225" s="4">
        <f>+K225/(L225+M225/60+N225/3600)</f>
        <v>55.013894104393536</v>
      </c>
      <c r="J225" s="4">
        <f>+G225*K225</f>
        <v>148.9437</v>
      </c>
      <c r="K225" s="4">
        <v>162.78</v>
      </c>
      <c r="L225" s="4">
        <v>2</v>
      </c>
      <c r="M225" s="2">
        <v>57</v>
      </c>
      <c r="N225" s="2">
        <v>32</v>
      </c>
      <c r="O225" s="2" t="s">
        <v>303</v>
      </c>
      <c r="P225" s="2">
        <v>1</v>
      </c>
      <c r="Q225" s="9">
        <f t="shared" si="97"/>
        <v>831.4623137079632</v>
      </c>
      <c r="R225" s="9">
        <f t="shared" si="98"/>
        <v>488.10099573257463</v>
      </c>
      <c r="S225" s="23">
        <f t="shared" si="99"/>
        <v>49.66044051528164</v>
      </c>
    </row>
    <row r="226" spans="2:19" ht="14.25">
      <c r="B226" s="3">
        <f t="shared" si="96"/>
        <v>730.3079287557913</v>
      </c>
      <c r="D226" s="3" t="s">
        <v>41</v>
      </c>
      <c r="E226" s="2" t="s">
        <v>45</v>
      </c>
      <c r="F226" s="72">
        <v>0</v>
      </c>
      <c r="G226" s="14">
        <v>0.885</v>
      </c>
      <c r="H226" s="4">
        <f>+G226*I226</f>
        <v>48.73672845404166</v>
      </c>
      <c r="I226" s="4">
        <f>+K226/(L226+M226/60+N226/3600)</f>
        <v>55.0697496655838</v>
      </c>
      <c r="J226" s="4">
        <f>+G226*K226</f>
        <v>141.6885</v>
      </c>
      <c r="K226" s="4">
        <v>160.1</v>
      </c>
      <c r="L226" s="4">
        <v>2</v>
      </c>
      <c r="M226" s="2">
        <v>54</v>
      </c>
      <c r="N226" s="2">
        <v>26</v>
      </c>
      <c r="O226" s="2" t="s">
        <v>306</v>
      </c>
      <c r="P226" s="2">
        <v>1</v>
      </c>
      <c r="Q226" s="9">
        <f t="shared" si="97"/>
        <v>730.3079287557913</v>
      </c>
      <c r="R226" s="9">
        <f t="shared" si="98"/>
        <v>425.4935204244954</v>
      </c>
      <c r="S226" s="23">
        <f t="shared" si="99"/>
        <v>43.6188301693176</v>
      </c>
    </row>
    <row r="227" spans="2:19" ht="14.25">
      <c r="B227" s="3">
        <f t="shared" si="96"/>
        <v>693.3979934640438</v>
      </c>
      <c r="D227" s="3" t="s">
        <v>300</v>
      </c>
      <c r="E227" s="2" t="s">
        <v>209</v>
      </c>
      <c r="F227" s="72">
        <v>1</v>
      </c>
      <c r="G227" s="14">
        <v>0.99</v>
      </c>
      <c r="H227" s="4">
        <f>+G227*I227</f>
        <v>41.774539098436065</v>
      </c>
      <c r="I227" s="4">
        <f>+K227/(L227+M227/60+N227/3600)</f>
        <v>42.19650413983441</v>
      </c>
      <c r="J227" s="4">
        <f>+G227*K227</f>
        <v>126.13589999999999</v>
      </c>
      <c r="K227" s="4">
        <v>127.41</v>
      </c>
      <c r="L227" s="4">
        <v>3</v>
      </c>
      <c r="M227" s="2">
        <v>1</v>
      </c>
      <c r="N227" s="2">
        <v>10</v>
      </c>
      <c r="O227" s="2" t="s">
        <v>301</v>
      </c>
      <c r="P227" s="2">
        <v>1</v>
      </c>
      <c r="Q227" s="9">
        <f t="shared" si="97"/>
        <v>693.3979934640438</v>
      </c>
      <c r="R227" s="9">
        <f t="shared" si="98"/>
        <v>417.18618100412743</v>
      </c>
      <c r="S227" s="23">
        <f t="shared" si="99"/>
        <v>41.414324185390925</v>
      </c>
    </row>
    <row r="228" spans="2:19" ht="14.25">
      <c r="B228" s="3">
        <f t="shared" si="96"/>
        <v>673.35508046152</v>
      </c>
      <c r="D228" s="3" t="s">
        <v>307</v>
      </c>
      <c r="E228" s="2" t="s">
        <v>23</v>
      </c>
      <c r="F228" s="72"/>
      <c r="G228" s="14">
        <v>0.94</v>
      </c>
      <c r="H228" s="4"/>
      <c r="I228" s="4"/>
      <c r="J228" s="4"/>
      <c r="K228" s="4">
        <v>99.83</v>
      </c>
      <c r="L228" s="4"/>
      <c r="M228" s="2"/>
      <c r="N228" s="2"/>
      <c r="O228" s="2" t="s">
        <v>308</v>
      </c>
      <c r="P228" s="2">
        <v>1</v>
      </c>
      <c r="Q228" s="9">
        <f t="shared" si="97"/>
        <v>673.35508046152</v>
      </c>
      <c r="R228" s="9">
        <f t="shared" si="98"/>
        <v>25</v>
      </c>
      <c r="S228" s="23">
        <f t="shared" si="99"/>
        <v>40.217228571428564</v>
      </c>
    </row>
    <row r="229" spans="2:19" ht="14.25">
      <c r="B229" s="3"/>
      <c r="D229" s="3"/>
      <c r="E229" s="2"/>
      <c r="F229" s="73"/>
      <c r="G229" s="14"/>
      <c r="H229" s="4"/>
      <c r="I229" s="4"/>
      <c r="J229" s="4"/>
      <c r="K229" s="4"/>
      <c r="L229" s="4"/>
      <c r="M229" s="2"/>
      <c r="N229" s="2"/>
      <c r="O229" s="2"/>
      <c r="P229" s="2"/>
      <c r="Q229" s="9"/>
      <c r="R229" s="9"/>
      <c r="S229" s="23"/>
    </row>
    <row r="230" spans="1:19" ht="14.25">
      <c r="A230" s="32">
        <v>41181</v>
      </c>
      <c r="B230" s="3"/>
      <c r="D230" s="3"/>
      <c r="E230" s="2"/>
      <c r="F230" s="73"/>
      <c r="G230" s="14"/>
      <c r="H230" s="4"/>
      <c r="I230" s="4"/>
      <c r="J230" s="4"/>
      <c r="K230" s="4"/>
      <c r="L230" s="4"/>
      <c r="M230" s="2"/>
      <c r="N230" s="2"/>
      <c r="O230" s="2"/>
      <c r="P230" s="2"/>
      <c r="Q230" s="9"/>
      <c r="R230" s="9"/>
      <c r="S230" s="23"/>
    </row>
    <row r="231" spans="2:21" ht="14.25">
      <c r="B231" s="3">
        <f aca="true" t="shared" si="100" ref="B231:B236">MAX(R231,P231*Q231)-T231</f>
        <v>981</v>
      </c>
      <c r="D231" s="3" t="s">
        <v>26</v>
      </c>
      <c r="E231" s="2" t="s">
        <v>44</v>
      </c>
      <c r="F231" s="73">
        <v>1</v>
      </c>
      <c r="G231" s="14">
        <v>0.88</v>
      </c>
      <c r="H231" s="4">
        <f aca="true" t="shared" si="101" ref="H231:H236">+G231*I231</f>
        <v>47.661609195402306</v>
      </c>
      <c r="I231" s="4">
        <f aca="true" t="shared" si="102" ref="I231:I236">+K231/(L231+M231/60+N231/3600)</f>
        <v>54.16091954022989</v>
      </c>
      <c r="J231" s="4">
        <f aca="true" t="shared" si="103" ref="J231:J236">+G231*K231</f>
        <v>103.664</v>
      </c>
      <c r="K231" s="4">
        <v>117.8</v>
      </c>
      <c r="L231" s="4">
        <v>2</v>
      </c>
      <c r="M231" s="2">
        <v>10</v>
      </c>
      <c r="N231" s="2">
        <v>30</v>
      </c>
      <c r="O231" s="2" t="s">
        <v>309</v>
      </c>
      <c r="P231" s="2">
        <v>1</v>
      </c>
      <c r="Q231" s="9">
        <f aca="true" t="shared" si="104" ref="Q231:Q236">S231/MAX(S$231:S$232)*1000</f>
        <v>1000</v>
      </c>
      <c r="R231" s="9">
        <f aca="true" t="shared" si="105" ref="R231:R236">J231/MAX(J$231:J$232)*600*(1+0.1*F231)+25</f>
        <v>685</v>
      </c>
      <c r="S231" s="23">
        <f>+P231*K231/(MAX(2,L231+M231/60+M231/3600)+1/3)*G231*(1+0.1*F231)</f>
        <v>45.56153607103219</v>
      </c>
      <c r="T231">
        <v>19</v>
      </c>
      <c r="U231" t="s">
        <v>326</v>
      </c>
    </row>
    <row r="232" spans="2:21" ht="14.25">
      <c r="B232" s="3">
        <f t="shared" si="100"/>
        <v>947.2171607994003</v>
      </c>
      <c r="D232" s="3" t="s">
        <v>61</v>
      </c>
      <c r="E232" s="2" t="s">
        <v>66</v>
      </c>
      <c r="F232" s="73">
        <v>1</v>
      </c>
      <c r="G232" s="14">
        <v>0.915</v>
      </c>
      <c r="H232" s="4">
        <f t="shared" si="101"/>
        <v>47.764781824738556</v>
      </c>
      <c r="I232" s="4">
        <f t="shared" si="102"/>
        <v>52.20194734944104</v>
      </c>
      <c r="J232" s="4">
        <f t="shared" si="103"/>
        <v>73.5843</v>
      </c>
      <c r="K232" s="4">
        <v>80.42</v>
      </c>
      <c r="L232" s="4">
        <v>1</v>
      </c>
      <c r="M232" s="2">
        <v>32</v>
      </c>
      <c r="N232" s="2">
        <v>26</v>
      </c>
      <c r="O232" s="2" t="s">
        <v>321</v>
      </c>
      <c r="P232" s="2">
        <v>1</v>
      </c>
      <c r="Q232" s="9">
        <f t="shared" si="104"/>
        <v>947.2171607994003</v>
      </c>
      <c r="R232" s="9">
        <f t="shared" si="105"/>
        <v>493.4908743633277</v>
      </c>
      <c r="S232" s="23">
        <f>+P232*K232/(MAX(1,L232+M232/60+M232/3600)+1/3)*G232*(1+0.1*F232)</f>
        <v>43.15666883886257</v>
      </c>
      <c r="U232" t="s">
        <v>322</v>
      </c>
    </row>
    <row r="233" spans="2:21" ht="14.25">
      <c r="B233" s="3">
        <f t="shared" si="100"/>
        <v>921.8182718974678</v>
      </c>
      <c r="D233" s="3" t="s">
        <v>61</v>
      </c>
      <c r="E233" s="2" t="s">
        <v>66</v>
      </c>
      <c r="F233" s="74">
        <v>1</v>
      </c>
      <c r="G233" s="14">
        <v>0.915</v>
      </c>
      <c r="H233" s="4">
        <f t="shared" si="101"/>
        <v>49.15143782706205</v>
      </c>
      <c r="I233" s="4">
        <f t="shared" si="102"/>
        <v>53.71741839023174</v>
      </c>
      <c r="J233" s="4">
        <f t="shared" si="103"/>
        <v>54.790200000000006</v>
      </c>
      <c r="K233" s="4">
        <v>59.88</v>
      </c>
      <c r="L233" s="4">
        <v>1</v>
      </c>
      <c r="M233" s="2">
        <v>6</v>
      </c>
      <c r="N233" s="2">
        <v>53</v>
      </c>
      <c r="O233" s="2" t="s">
        <v>324</v>
      </c>
      <c r="P233" s="2">
        <v>1</v>
      </c>
      <c r="Q233" s="9">
        <f t="shared" si="104"/>
        <v>921.8182718974678</v>
      </c>
      <c r="R233" s="9">
        <f t="shared" si="105"/>
        <v>373.83404074702895</v>
      </c>
      <c r="S233" s="23">
        <f>+P233*K233/(MAX(1,L233+M233/60+M233/3600)+1/3)*G233*(1+0.1*F233)</f>
        <v>41.99945644599303</v>
      </c>
      <c r="U233" t="s">
        <v>325</v>
      </c>
    </row>
    <row r="234" spans="2:21" ht="14.25">
      <c r="B234" s="3">
        <f t="shared" si="100"/>
        <v>761.3821749663749</v>
      </c>
      <c r="D234" s="3" t="s">
        <v>61</v>
      </c>
      <c r="E234" s="2" t="s">
        <v>66</v>
      </c>
      <c r="F234" s="75">
        <v>1</v>
      </c>
      <c r="G234" s="14">
        <v>0.915</v>
      </c>
      <c r="H234" s="4">
        <f t="shared" si="101"/>
        <v>36.79215</v>
      </c>
      <c r="I234" s="4">
        <f t="shared" si="102"/>
        <v>40.21</v>
      </c>
      <c r="J234" s="4">
        <f t="shared" si="103"/>
        <v>73.5843</v>
      </c>
      <c r="K234" s="4">
        <v>80.42</v>
      </c>
      <c r="L234" s="4">
        <v>2</v>
      </c>
      <c r="M234" s="2">
        <v>0</v>
      </c>
      <c r="N234" s="2">
        <v>0</v>
      </c>
      <c r="O234" s="2" t="s">
        <v>321</v>
      </c>
      <c r="P234" s="2">
        <v>1</v>
      </c>
      <c r="Q234" s="9">
        <f t="shared" si="104"/>
        <v>761.3821749663749</v>
      </c>
      <c r="R234" s="9">
        <f t="shared" si="105"/>
        <v>493.4908743633277</v>
      </c>
      <c r="S234" s="23">
        <f>+P234*K234/(MAX(2,L234+M234/60+M234/3600)+1/3)*G234*(1+0.1*F234)</f>
        <v>34.68974142857143</v>
      </c>
      <c r="U234" t="s">
        <v>323</v>
      </c>
    </row>
    <row r="235" spans="2:21" ht="14.25">
      <c r="B235" s="3">
        <f t="shared" si="100"/>
        <v>652.9479467547167</v>
      </c>
      <c r="D235" s="3" t="s">
        <v>62</v>
      </c>
      <c r="E235" s="2" t="s">
        <v>113</v>
      </c>
      <c r="F235" s="75">
        <v>1</v>
      </c>
      <c r="G235" s="14">
        <v>0.845</v>
      </c>
      <c r="H235" s="4">
        <f t="shared" si="101"/>
        <v>31.552300000000002</v>
      </c>
      <c r="I235" s="4">
        <f t="shared" si="102"/>
        <v>37.34</v>
      </c>
      <c r="J235" s="4">
        <f t="shared" si="103"/>
        <v>63.104600000000005</v>
      </c>
      <c r="K235" s="4">
        <v>74.68</v>
      </c>
      <c r="L235" s="4">
        <v>2</v>
      </c>
      <c r="M235" s="2">
        <v>0</v>
      </c>
      <c r="N235" s="2">
        <v>0</v>
      </c>
      <c r="O235" s="2">
        <v>6</v>
      </c>
      <c r="P235" s="2">
        <v>1</v>
      </c>
      <c r="Q235" s="9">
        <f t="shared" si="104"/>
        <v>652.9479467547167</v>
      </c>
      <c r="R235" s="9">
        <f t="shared" si="105"/>
        <v>426.7695246179967</v>
      </c>
      <c r="S235" s="23">
        <f>+P235*K235/(MAX(2,L235+M235/60+M235/3600)+1/3)*G235*(1+0.1*F235)</f>
        <v>29.749311428571428</v>
      </c>
      <c r="U235" t="s">
        <v>313</v>
      </c>
    </row>
    <row r="236" spans="2:21" ht="14.25">
      <c r="B236" s="3">
        <f t="shared" si="100"/>
        <v>191.73684210526318</v>
      </c>
      <c r="D236" s="3" t="s">
        <v>93</v>
      </c>
      <c r="E236" s="2" t="s">
        <v>44</v>
      </c>
      <c r="F236" s="75">
        <v>1</v>
      </c>
      <c r="G236" s="14">
        <v>0.88</v>
      </c>
      <c r="H236" s="4">
        <f t="shared" si="101"/>
        <v>58.37751083591331</v>
      </c>
      <c r="I236" s="4">
        <f t="shared" si="102"/>
        <v>66.33808049535604</v>
      </c>
      <c r="J236" s="4">
        <f t="shared" si="103"/>
        <v>26.1888</v>
      </c>
      <c r="K236" s="4">
        <v>29.76</v>
      </c>
      <c r="L236" s="4">
        <v>0</v>
      </c>
      <c r="M236" s="2">
        <v>26</v>
      </c>
      <c r="N236" s="2">
        <v>55</v>
      </c>
      <c r="O236" s="2" t="s">
        <v>310</v>
      </c>
      <c r="P236" s="2">
        <v>0</v>
      </c>
      <c r="Q236" s="9">
        <f t="shared" si="104"/>
        <v>0</v>
      </c>
      <c r="R236" s="9">
        <f t="shared" si="105"/>
        <v>191.73684210526318</v>
      </c>
      <c r="S236" s="23">
        <f>+P236*K236/(MAX(2,L236+M236/60+M236/3600)+1/3)*G236*(1+0.1*F236)</f>
        <v>0</v>
      </c>
      <c r="T236">
        <v>0</v>
      </c>
      <c r="U236" t="s">
        <v>311</v>
      </c>
    </row>
    <row r="237" spans="2:19" ht="14.25">
      <c r="B237" s="3"/>
      <c r="D237" s="3"/>
      <c r="E237" s="2"/>
      <c r="F237" s="74"/>
      <c r="G237" s="14"/>
      <c r="H237" s="4"/>
      <c r="I237" s="4"/>
      <c r="J237" s="4"/>
      <c r="K237" s="4"/>
      <c r="L237" s="4"/>
      <c r="M237" s="2"/>
      <c r="N237" s="2"/>
      <c r="O237" s="2"/>
      <c r="P237" s="2"/>
      <c r="Q237" s="9"/>
      <c r="R237" s="9"/>
      <c r="S237" s="23"/>
    </row>
    <row r="238" spans="1:19" ht="14.25">
      <c r="A238" s="32">
        <v>41182</v>
      </c>
      <c r="B238" s="3"/>
      <c r="D238" s="3"/>
      <c r="E238" s="2"/>
      <c r="F238" s="74"/>
      <c r="G238" s="14"/>
      <c r="H238" s="4"/>
      <c r="I238" s="4"/>
      <c r="J238" s="4"/>
      <c r="K238" s="4"/>
      <c r="L238" s="4"/>
      <c r="M238" s="2"/>
      <c r="N238" s="2"/>
      <c r="O238" s="2"/>
      <c r="P238" s="2"/>
      <c r="Q238" s="9"/>
      <c r="R238" s="9"/>
      <c r="S238" s="23"/>
    </row>
    <row r="239" spans="2:19" ht="14.25">
      <c r="B239" s="3">
        <f>MAX(R239,P239*Q239)-T239</f>
        <v>1000</v>
      </c>
      <c r="D239" s="3" t="s">
        <v>180</v>
      </c>
      <c r="E239" s="2" t="s">
        <v>44</v>
      </c>
      <c r="F239" s="74">
        <v>0</v>
      </c>
      <c r="G239" s="14">
        <v>0.88</v>
      </c>
      <c r="H239" s="4">
        <f>+G239*I239</f>
        <v>45.537396792006305</v>
      </c>
      <c r="I239" s="4">
        <f>+K239/(L239+M239/60+N239/3600)</f>
        <v>51.74704180909807</v>
      </c>
      <c r="J239" s="4">
        <f>+G239*K239</f>
        <v>96.21039999999999</v>
      </c>
      <c r="K239" s="4">
        <v>109.33</v>
      </c>
      <c r="L239" s="4">
        <v>2</v>
      </c>
      <c r="M239" s="2">
        <v>6</v>
      </c>
      <c r="N239" s="2">
        <v>46</v>
      </c>
      <c r="O239" s="2" t="s">
        <v>312</v>
      </c>
      <c r="P239" s="2">
        <v>1</v>
      </c>
      <c r="Q239" s="9">
        <f>S239/MAX(S$239:S$242)*1000</f>
        <v>1000</v>
      </c>
      <c r="R239" s="9">
        <f>J239/MAX(J$239:J$242)*600*(1+0.1*F239)+25</f>
        <v>488.29543046825336</v>
      </c>
      <c r="S239" s="23">
        <f>+P239*K239/(MAX(2,L239+M239/60+M239/3600)+1/3)*G239*(1+0.1*F239)</f>
        <v>39.51145790554415</v>
      </c>
    </row>
    <row r="240" spans="2:19" ht="14.25">
      <c r="B240" s="3">
        <f>MAX(R240,P240*Q240)-T240</f>
        <v>950.52680968985</v>
      </c>
      <c r="D240" s="3" t="s">
        <v>61</v>
      </c>
      <c r="E240" s="2" t="s">
        <v>314</v>
      </c>
      <c r="F240" s="74">
        <v>0</v>
      </c>
      <c r="G240" s="14">
        <v>0.88</v>
      </c>
      <c r="H240" s="4">
        <f>+G240*I240</f>
        <v>42.551579874490805</v>
      </c>
      <c r="I240" s="4">
        <f>+K240/(L240+M240/60+N240/3600)</f>
        <v>48.3540680391941</v>
      </c>
      <c r="J240" s="4">
        <f>+G240*K240</f>
        <v>107.36</v>
      </c>
      <c r="K240" s="4">
        <v>122</v>
      </c>
      <c r="L240" s="4">
        <v>2</v>
      </c>
      <c r="M240" s="2">
        <v>31</v>
      </c>
      <c r="N240" s="2">
        <v>23</v>
      </c>
      <c r="O240" s="2" t="s">
        <v>320</v>
      </c>
      <c r="P240" s="2">
        <v>1</v>
      </c>
      <c r="Q240" s="9">
        <f>S240/MAX(S$239:S$242)*1000</f>
        <v>950.52680968985</v>
      </c>
      <c r="R240" s="9">
        <f>J240/MAX(J$239:J$242)*600*(1+0.1*F240)+25</f>
        <v>541.9856628292958</v>
      </c>
      <c r="S240" s="23">
        <f>+P240*K240/(MAX(2,L240+M240/60+M240/3600)+1/3)*G240*(1+0.1*F240)</f>
        <v>37.556700029151685</v>
      </c>
    </row>
    <row r="241" spans="2:21" ht="14.25">
      <c r="B241" s="3">
        <f>MAX(R241,P241*Q241)-T241</f>
        <v>946.1274582418745</v>
      </c>
      <c r="D241" s="3" t="s">
        <v>61</v>
      </c>
      <c r="E241" s="2" t="s">
        <v>314</v>
      </c>
      <c r="F241" s="74">
        <v>0</v>
      </c>
      <c r="G241" s="14">
        <v>0.88</v>
      </c>
      <c r="H241" s="4">
        <f>+G241*I241</f>
        <v>41.70684518828452</v>
      </c>
      <c r="I241" s="4">
        <f>+K241/(L241+M241/60+N241/3600)</f>
        <v>47.394142259414224</v>
      </c>
      <c r="J241" s="4">
        <f>+G241*K241</f>
        <v>124.59920000000001</v>
      </c>
      <c r="K241" s="4">
        <v>141.59</v>
      </c>
      <c r="L241" s="4">
        <v>2</v>
      </c>
      <c r="M241" s="2">
        <v>59</v>
      </c>
      <c r="N241" s="2">
        <v>15</v>
      </c>
      <c r="O241" s="2" t="s">
        <v>318</v>
      </c>
      <c r="P241" s="2">
        <v>1</v>
      </c>
      <c r="Q241" s="9">
        <f>S241/MAX(S$239:S$242)*1000</f>
        <v>946.1274582418745</v>
      </c>
      <c r="R241" s="9">
        <f>J241/MAX(J$239:J$242)*600*(1+0.1*F241)+25</f>
        <v>625</v>
      </c>
      <c r="S241" s="23">
        <f>+P241*K241/(MAX(2,L241+M241/60+M241/3600)+1/3)*G241*(1+0.1*F241)</f>
        <v>37.3828752396033</v>
      </c>
      <c r="U241" t="s">
        <v>319</v>
      </c>
    </row>
    <row r="242" spans="2:19" ht="14.25">
      <c r="B242" s="3">
        <f>MAX(R242,P242*Q242)-T242</f>
        <v>832.6195810140906</v>
      </c>
      <c r="D242" s="3" t="s">
        <v>62</v>
      </c>
      <c r="E242" s="2" t="s">
        <v>113</v>
      </c>
      <c r="F242" s="74">
        <v>1</v>
      </c>
      <c r="G242" s="14">
        <v>0.845</v>
      </c>
      <c r="H242" s="4">
        <f>+G242*I242</f>
        <v>34.24119469026549</v>
      </c>
      <c r="I242" s="4">
        <f>+K242/(L242+M242/60+N242/3600)</f>
        <v>40.522123893805315</v>
      </c>
      <c r="J242" s="4">
        <f>+G242*K242</f>
        <v>77.3851</v>
      </c>
      <c r="K242" s="4">
        <v>91.58</v>
      </c>
      <c r="L242" s="4">
        <v>2</v>
      </c>
      <c r="M242" s="2">
        <v>15</v>
      </c>
      <c r="N242" s="2">
        <v>36</v>
      </c>
      <c r="O242" s="2" t="s">
        <v>315</v>
      </c>
      <c r="P242" s="2">
        <v>1</v>
      </c>
      <c r="Q242" s="9">
        <f>S242/MAX(S$239:S$242)*1000</f>
        <v>832.6195810140906</v>
      </c>
      <c r="R242" s="9">
        <f>J242/MAX(J$239:J$242)*600*(1+0.1*F242)+25</f>
        <v>434.90765590790306</v>
      </c>
      <c r="S242" s="23">
        <f>+P242*K242/(MAX(2,L242+M242/60+M242/3600)+1/3)*G242*(1+0.1*F242)</f>
        <v>32.89801352657005</v>
      </c>
    </row>
    <row r="243" spans="2:21" ht="14.25">
      <c r="B243" s="3">
        <f>MAX(R243,P243*Q243)-T243</f>
        <v>221.08737455778203</v>
      </c>
      <c r="D243" s="3" t="s">
        <v>93</v>
      </c>
      <c r="E243" s="2" t="s">
        <v>44</v>
      </c>
      <c r="F243" s="74">
        <v>0</v>
      </c>
      <c r="G243" s="14">
        <v>0.845</v>
      </c>
      <c r="H243" s="4">
        <f>+G243*I243</f>
        <v>20.53136974789916</v>
      </c>
      <c r="I243" s="4">
        <f>+K243/(L243+M243/60+N243/3600)</f>
        <v>24.297478991596638</v>
      </c>
      <c r="J243" s="4">
        <f>+G243*K243</f>
        <v>40.720549999999996</v>
      </c>
      <c r="K243" s="4">
        <v>48.19</v>
      </c>
      <c r="L243" s="4">
        <v>1</v>
      </c>
      <c r="M243" s="2">
        <v>59</v>
      </c>
      <c r="N243" s="2">
        <v>0</v>
      </c>
      <c r="O243" s="2" t="s">
        <v>316</v>
      </c>
      <c r="P243" s="2">
        <v>0</v>
      </c>
      <c r="Q243" s="9">
        <f>S243/MAX(S$239:S$242)*1000</f>
        <v>0</v>
      </c>
      <c r="R243" s="9">
        <f>J243/MAX(J$239:J$242)*600*(1+0.1*F243)+25</f>
        <v>221.08737455778203</v>
      </c>
      <c r="S243" s="23">
        <f>+P243*K243/(MAX(2,L243+M243/60+M243/3600)+1/3)*G243*(1+0.1*F243)</f>
        <v>0</v>
      </c>
      <c r="U243" t="s">
        <v>317</v>
      </c>
    </row>
    <row r="244" spans="2:19" ht="14.25">
      <c r="B244" s="3"/>
      <c r="D244" s="3"/>
      <c r="E244" s="2"/>
      <c r="F244" s="77"/>
      <c r="G244" s="14"/>
      <c r="H244" s="4"/>
      <c r="I244" s="4"/>
      <c r="J244" s="4"/>
      <c r="K244" s="4"/>
      <c r="L244" s="4"/>
      <c r="M244" s="2"/>
      <c r="N244" s="2"/>
      <c r="O244" s="2"/>
      <c r="P244" s="2"/>
      <c r="Q244" s="9"/>
      <c r="R244" s="9"/>
      <c r="S244" s="23"/>
    </row>
    <row r="245" spans="1:19" ht="14.25">
      <c r="A245" s="32">
        <v>41189</v>
      </c>
      <c r="B245" s="3"/>
      <c r="D245" s="3"/>
      <c r="E245" s="2"/>
      <c r="F245" s="77"/>
      <c r="G245" s="14"/>
      <c r="H245" s="4"/>
      <c r="I245" s="4"/>
      <c r="J245" s="4"/>
      <c r="K245" s="4"/>
      <c r="L245" s="4"/>
      <c r="M245" s="2"/>
      <c r="N245" s="2"/>
      <c r="O245" s="2"/>
      <c r="P245" s="2"/>
      <c r="Q245" s="9"/>
      <c r="R245" s="9"/>
      <c r="S245" s="23"/>
    </row>
    <row r="246" spans="2:19" ht="14.25">
      <c r="B246" s="3">
        <f>MAX(R246,P246*Q246)-T246</f>
        <v>1000</v>
      </c>
      <c r="D246" s="3" t="s">
        <v>26</v>
      </c>
      <c r="E246" s="2" t="s">
        <v>44</v>
      </c>
      <c r="F246" s="77">
        <v>1</v>
      </c>
      <c r="G246" s="14">
        <v>0.88</v>
      </c>
      <c r="H246" s="4">
        <f>+G246*I246</f>
        <v>65.26092050209206</v>
      </c>
      <c r="I246" s="4">
        <f>+K246/(L246+M246/60+N246/3600)</f>
        <v>74.16013693419552</v>
      </c>
      <c r="J246" s="4">
        <f>+G246*K246</f>
        <v>190.6344</v>
      </c>
      <c r="K246" s="4">
        <v>216.63</v>
      </c>
      <c r="L246" s="4">
        <v>2</v>
      </c>
      <c r="M246" s="2">
        <v>55</v>
      </c>
      <c r="N246" s="2">
        <v>16</v>
      </c>
      <c r="O246" s="2" t="s">
        <v>329</v>
      </c>
      <c r="P246" s="2">
        <v>1</v>
      </c>
      <c r="Q246" s="9">
        <f>S246/MAX(S$246:S$250)*1000</f>
        <v>1000</v>
      </c>
      <c r="R246" s="9">
        <f>J246/MAX(J$246:J$250)*600*(1+0.1*F246)+25</f>
        <v>685</v>
      </c>
      <c r="S246" s="23">
        <f>+P246*K246/(MAX(2,L246+M246/60+M246/3600)+1/3)*G246*(1+0.1*F246)</f>
        <v>64.22052096980008</v>
      </c>
    </row>
    <row r="247" spans="2:19" ht="14.25">
      <c r="B247" s="3">
        <f>MAX(R247,P247*Q247)-T247</f>
        <v>947.8984924831652</v>
      </c>
      <c r="D247" s="3" t="s">
        <v>328</v>
      </c>
      <c r="E247" s="2" t="s">
        <v>66</v>
      </c>
      <c r="F247" s="77">
        <v>1</v>
      </c>
      <c r="G247" s="14">
        <v>0.915</v>
      </c>
      <c r="H247" s="4">
        <f>+G247*I247</f>
        <v>62.103711155378484</v>
      </c>
      <c r="I247" s="4">
        <f>+K247/(L247+M247/60+N247/3600)</f>
        <v>67.87290836653386</v>
      </c>
      <c r="J247" s="4">
        <f>+G247*K247</f>
        <v>173.20035</v>
      </c>
      <c r="K247" s="4">
        <v>189.29</v>
      </c>
      <c r="L247" s="4">
        <v>2</v>
      </c>
      <c r="M247" s="2">
        <v>47</v>
      </c>
      <c r="N247" s="2">
        <v>20</v>
      </c>
      <c r="O247" s="2" t="s">
        <v>330</v>
      </c>
      <c r="P247" s="2">
        <v>1</v>
      </c>
      <c r="Q247" s="9">
        <f>S247/MAX(S$246:S$250)*1000</f>
        <v>947.8984924831652</v>
      </c>
      <c r="R247" s="9">
        <f>J247/MAX(J$246:J$250)*600*(1+0.1*F247)+25</f>
        <v>624.6411508101371</v>
      </c>
      <c r="S247" s="23">
        <f>+P247*K247/(MAX(2,L247+M247/60+M247/3600)+1/3)*G247*(1+0.1*F247)</f>
        <v>60.874535013757</v>
      </c>
    </row>
    <row r="248" spans="2:19" ht="14.25">
      <c r="B248" s="3">
        <f>MAX(R248,P248*Q248)-T248</f>
        <v>786.0826572504284</v>
      </c>
      <c r="D248" s="3" t="s">
        <v>217</v>
      </c>
      <c r="E248" s="2" t="s">
        <v>222</v>
      </c>
      <c r="F248" s="77">
        <v>1</v>
      </c>
      <c r="G248" s="14">
        <v>0.939</v>
      </c>
      <c r="H248" s="4">
        <f>+G248*I248</f>
        <v>50.898330450614466</v>
      </c>
      <c r="I248" s="4">
        <f>+K248/(L248+M248/60+N248/3600)</f>
        <v>54.20482476103778</v>
      </c>
      <c r="J248" s="4">
        <f>+G248*K248</f>
        <v>155.3106</v>
      </c>
      <c r="K248" s="4">
        <v>165.4</v>
      </c>
      <c r="L248" s="4">
        <v>3</v>
      </c>
      <c r="M248" s="2">
        <v>3</v>
      </c>
      <c r="N248" s="2">
        <v>5</v>
      </c>
      <c r="O248" s="2" t="s">
        <v>332</v>
      </c>
      <c r="P248" s="2">
        <v>1</v>
      </c>
      <c r="Q248" s="9">
        <f>S248/MAX(S$246:S$250)*1000</f>
        <v>786.0826572504284</v>
      </c>
      <c r="R248" s="9">
        <f>J248/MAX(J$246:J$250)*600*(1+0.1*F248)+25</f>
        <v>562.704611549647</v>
      </c>
      <c r="S248" s="23">
        <f>+P248*K248/(MAX(2,L248+M248/60+M248/3600)+1/3)*G248*(1+0.1*F248)</f>
        <v>50.4826377739473</v>
      </c>
    </row>
    <row r="249" spans="2:19" ht="14.25">
      <c r="B249" s="3">
        <f>MAX(R249,P249*Q249)-T249</f>
        <v>664.6045111892793</v>
      </c>
      <c r="D249" s="3" t="s">
        <v>143</v>
      </c>
      <c r="E249" s="2" t="s">
        <v>23</v>
      </c>
      <c r="F249" s="77">
        <v>0</v>
      </c>
      <c r="G249" s="14">
        <v>0.94</v>
      </c>
      <c r="H249" s="4">
        <f>+G249*I249</f>
        <v>48.01640394088669</v>
      </c>
      <c r="I249" s="4">
        <f>+K249/(L249+M249/60+N249/3600)</f>
        <v>51.08128078817733</v>
      </c>
      <c r="J249" s="4">
        <f>+G249*K249</f>
        <v>129.96439999999998</v>
      </c>
      <c r="K249" s="4">
        <v>138.26</v>
      </c>
      <c r="L249" s="4">
        <v>2</v>
      </c>
      <c r="M249" s="2">
        <v>42</v>
      </c>
      <c r="N249" s="2">
        <v>24</v>
      </c>
      <c r="O249" s="2" t="s">
        <v>331</v>
      </c>
      <c r="P249" s="2">
        <v>1</v>
      </c>
      <c r="Q249" s="9">
        <f>S249/MAX(S$246:S$250)*1000</f>
        <v>664.6045111892793</v>
      </c>
      <c r="R249" s="9">
        <f>J249/MAX(J$246:J$250)*600*(1+0.1*F249)+25</f>
        <v>434.04810464428243</v>
      </c>
      <c r="S249" s="23">
        <f>+P249*K249/(MAX(2,L249+M249/60+M249/3600)+1/3)*G249*(1+0.1*F249)</f>
        <v>42.681247947454835</v>
      </c>
    </row>
    <row r="250" spans="2:19" ht="14.25">
      <c r="B250" s="3">
        <f>MAX(R250,P250*Q250)-T250</f>
        <v>565.4131958393086</v>
      </c>
      <c r="D250" s="3" t="s">
        <v>31</v>
      </c>
      <c r="E250" s="2" t="s">
        <v>23</v>
      </c>
      <c r="F250" s="77">
        <v>0</v>
      </c>
      <c r="G250" s="14">
        <v>0.939</v>
      </c>
      <c r="H250" s="4">
        <f>+G250*I250</f>
        <v>42.58180818092978</v>
      </c>
      <c r="I250" s="4">
        <f>+K250/(L250+M250/60+N250/3600)</f>
        <v>45.348038531341615</v>
      </c>
      <c r="J250" s="4">
        <f>+G250*K250</f>
        <v>84.72597</v>
      </c>
      <c r="K250" s="4">
        <v>90.23</v>
      </c>
      <c r="L250" s="4">
        <v>1</v>
      </c>
      <c r="M250" s="2">
        <v>59</v>
      </c>
      <c r="N250" s="2">
        <v>23</v>
      </c>
      <c r="O250" s="2" t="s">
        <v>333</v>
      </c>
      <c r="P250" s="2">
        <v>1</v>
      </c>
      <c r="Q250" s="9">
        <f>S250/MAX(S$246:S$250)*1000</f>
        <v>565.4131958393086</v>
      </c>
      <c r="R250" s="9">
        <f>J250/MAX(J$246:J$250)*600*(1+0.1*F250)+25</f>
        <v>291.6653132907807</v>
      </c>
      <c r="S250" s="23">
        <f>+P250*K250/(MAX(2,L250+M250/60+M250/3600)+1/3)*G250*(1+0.1*F250)</f>
        <v>36.31113</v>
      </c>
    </row>
    <row r="251" spans="2:19" ht="14.25">
      <c r="B251" s="3"/>
      <c r="D251" s="3"/>
      <c r="E251" s="2"/>
      <c r="F251" s="78"/>
      <c r="G251" s="14"/>
      <c r="H251" s="4"/>
      <c r="I251" s="4"/>
      <c r="J251" s="4"/>
      <c r="K251" s="4"/>
      <c r="L251" s="4"/>
      <c r="M251" s="2"/>
      <c r="N251" s="2"/>
      <c r="O251" s="2"/>
      <c r="P251" s="2"/>
      <c r="Q251" s="9"/>
      <c r="R251" s="9"/>
      <c r="S251" s="23"/>
    </row>
    <row r="252" spans="1:19" ht="14.25">
      <c r="A252" s="32">
        <v>41202</v>
      </c>
      <c r="B252" s="3"/>
      <c r="D252" s="3"/>
      <c r="E252" s="2"/>
      <c r="F252" s="78"/>
      <c r="G252" s="14"/>
      <c r="H252" s="4"/>
      <c r="I252" s="4"/>
      <c r="J252" s="4"/>
      <c r="K252" s="4"/>
      <c r="L252" s="4"/>
      <c r="M252" s="2"/>
      <c r="N252" s="2"/>
      <c r="O252" s="2"/>
      <c r="P252" s="2"/>
      <c r="Q252" s="9"/>
      <c r="R252" s="9"/>
      <c r="S252" s="23"/>
    </row>
    <row r="253" spans="2:19" ht="14.25">
      <c r="B253" s="3">
        <f aca="true" t="shared" si="106" ref="B253:B258">MAX(R253,P253*Q253)-T253</f>
        <v>1000</v>
      </c>
      <c r="D253" s="3" t="s">
        <v>61</v>
      </c>
      <c r="E253" s="2" t="s">
        <v>66</v>
      </c>
      <c r="F253" s="78">
        <v>1</v>
      </c>
      <c r="G253" s="14">
        <v>0.915</v>
      </c>
      <c r="H253" s="4">
        <f aca="true" t="shared" si="107" ref="H253:H258">+G253*I253</f>
        <v>49.295511420059576</v>
      </c>
      <c r="I253" s="4">
        <f aca="true" t="shared" si="108" ref="I253:I258">+K253/(L253+M253/60+N253/3600)</f>
        <v>53.87487586891757</v>
      </c>
      <c r="J253" s="4">
        <f aca="true" t="shared" si="109" ref="J253:J258">+G253*K253</f>
        <v>124.10145</v>
      </c>
      <c r="K253" s="4">
        <v>135.63</v>
      </c>
      <c r="L253" s="4">
        <v>2</v>
      </c>
      <c r="M253" s="2">
        <v>31</v>
      </c>
      <c r="N253" s="2">
        <v>3</v>
      </c>
      <c r="O253" s="2" t="s">
        <v>334</v>
      </c>
      <c r="P253" s="2">
        <v>1</v>
      </c>
      <c r="Q253" s="9">
        <f aca="true" t="shared" si="110" ref="Q253:Q258">S253/MAX(S$253:S$258)*1000</f>
        <v>1000</v>
      </c>
      <c r="R253" s="9">
        <f aca="true" t="shared" si="111" ref="R253:R258">J253/MAX(J$253:J$258)*600*(1+0.1*F253)+25</f>
        <v>685</v>
      </c>
      <c r="S253" s="23">
        <f aca="true" t="shared" si="112" ref="S253:S258">+P253*K253/(MAX(2,L253+M253/60+M253/3600)+1/3)*G253*(1+0.1*F253)</f>
        <v>47.75451773394228</v>
      </c>
    </row>
    <row r="254" spans="2:19" ht="14.25">
      <c r="B254" s="3">
        <f t="shared" si="106"/>
        <v>964.9373139366204</v>
      </c>
      <c r="D254" s="3" t="s">
        <v>180</v>
      </c>
      <c r="E254" s="2" t="s">
        <v>44</v>
      </c>
      <c r="F254" s="78">
        <v>1</v>
      </c>
      <c r="G254" s="14">
        <v>0.88</v>
      </c>
      <c r="H254" s="4">
        <f t="shared" si="107"/>
        <v>47.49466758053462</v>
      </c>
      <c r="I254" s="4">
        <f t="shared" si="108"/>
        <v>53.97121315969843</v>
      </c>
      <c r="J254" s="4">
        <f t="shared" si="109"/>
        <v>115.4912</v>
      </c>
      <c r="K254" s="4">
        <v>131.24</v>
      </c>
      <c r="L254" s="4">
        <v>2</v>
      </c>
      <c r="M254" s="2">
        <v>25</v>
      </c>
      <c r="N254" s="2">
        <v>54</v>
      </c>
      <c r="O254" s="2" t="s">
        <v>334</v>
      </c>
      <c r="P254" s="2">
        <v>1</v>
      </c>
      <c r="Q254" s="9">
        <f t="shared" si="110"/>
        <v>964.9373139366204</v>
      </c>
      <c r="R254" s="9">
        <f t="shared" si="111"/>
        <v>639.2087139191364</v>
      </c>
      <c r="S254" s="23">
        <f t="shared" si="112"/>
        <v>46.080116070528966</v>
      </c>
    </row>
    <row r="255" spans="2:19" ht="14.25">
      <c r="B255" s="3">
        <f t="shared" si="106"/>
        <v>850.4632222208803</v>
      </c>
      <c r="D255" s="3" t="s">
        <v>62</v>
      </c>
      <c r="E255" s="2" t="s">
        <v>68</v>
      </c>
      <c r="F255" s="78">
        <v>1</v>
      </c>
      <c r="G255" s="14">
        <v>0.87</v>
      </c>
      <c r="H255" s="4">
        <f t="shared" si="107"/>
        <v>42.887503045067</v>
      </c>
      <c r="I255" s="4">
        <f t="shared" si="108"/>
        <v>49.295980511571265</v>
      </c>
      <c r="J255" s="4">
        <f t="shared" si="109"/>
        <v>88.0266</v>
      </c>
      <c r="K255" s="4">
        <v>101.18</v>
      </c>
      <c r="L255" s="4">
        <v>2</v>
      </c>
      <c r="M255" s="2">
        <v>3</v>
      </c>
      <c r="N255" s="2">
        <v>9</v>
      </c>
      <c r="O255" s="2" t="s">
        <v>335</v>
      </c>
      <c r="P255" s="2">
        <v>1</v>
      </c>
      <c r="Q255" s="9">
        <f t="shared" si="110"/>
        <v>850.4632222208803</v>
      </c>
      <c r="R255" s="9">
        <f t="shared" si="111"/>
        <v>493.14566630768616</v>
      </c>
      <c r="S255" s="23">
        <f t="shared" si="112"/>
        <v>40.61346102761272</v>
      </c>
    </row>
    <row r="256" spans="2:21" ht="14.25">
      <c r="B256" s="3">
        <f t="shared" si="106"/>
        <v>741.2739787833721</v>
      </c>
      <c r="D256" s="3" t="s">
        <v>40</v>
      </c>
      <c r="E256" s="2" t="s">
        <v>337</v>
      </c>
      <c r="F256" s="78">
        <v>1</v>
      </c>
      <c r="G256" s="14">
        <v>0.94</v>
      </c>
      <c r="H256" s="4">
        <f t="shared" si="107"/>
        <v>42.1658294042006</v>
      </c>
      <c r="I256" s="4">
        <f t="shared" si="108"/>
        <v>44.85726532361766</v>
      </c>
      <c r="J256" s="4">
        <f t="shared" si="109"/>
        <v>81.97739999999999</v>
      </c>
      <c r="K256" s="4">
        <v>87.21</v>
      </c>
      <c r="L256" s="4">
        <v>1</v>
      </c>
      <c r="M256" s="2">
        <v>56</v>
      </c>
      <c r="N256" s="2">
        <v>39</v>
      </c>
      <c r="O256" s="2" t="s">
        <v>336</v>
      </c>
      <c r="P256" s="2">
        <v>1</v>
      </c>
      <c r="Q256" s="9">
        <f t="shared" si="110"/>
        <v>809.2739787833721</v>
      </c>
      <c r="R256" s="9">
        <f t="shared" si="111"/>
        <v>460.97463204499223</v>
      </c>
      <c r="S256" s="23">
        <f t="shared" si="112"/>
        <v>38.64648857142857</v>
      </c>
      <c r="T256">
        <v>68</v>
      </c>
      <c r="U256" t="s">
        <v>340</v>
      </c>
    </row>
    <row r="257" spans="2:21" ht="14.25">
      <c r="B257" s="3">
        <f t="shared" si="106"/>
        <v>613.8455876220626</v>
      </c>
      <c r="D257" s="3" t="s">
        <v>40</v>
      </c>
      <c r="E257" s="2" t="s">
        <v>337</v>
      </c>
      <c r="F257" s="78">
        <v>1</v>
      </c>
      <c r="G257" s="14">
        <v>0.94</v>
      </c>
      <c r="H257" s="4">
        <f t="shared" si="107"/>
        <v>31.983369052721823</v>
      </c>
      <c r="I257" s="4">
        <f t="shared" si="108"/>
        <v>34.02486069438492</v>
      </c>
      <c r="J257" s="4">
        <f t="shared" si="109"/>
        <v>62.181000000000004</v>
      </c>
      <c r="K257" s="4">
        <v>66.15</v>
      </c>
      <c r="L257" s="4">
        <v>1</v>
      </c>
      <c r="M257" s="2">
        <v>56</v>
      </c>
      <c r="N257" s="2">
        <v>39</v>
      </c>
      <c r="O257" s="2" t="s">
        <v>338</v>
      </c>
      <c r="P257" s="2">
        <v>1</v>
      </c>
      <c r="Q257" s="9">
        <f t="shared" si="110"/>
        <v>613.8455876220626</v>
      </c>
      <c r="R257" s="9">
        <f t="shared" si="111"/>
        <v>355.6928323561087</v>
      </c>
      <c r="S257" s="23">
        <f t="shared" si="112"/>
        <v>29.313900000000004</v>
      </c>
      <c r="U257" t="s">
        <v>339</v>
      </c>
    </row>
    <row r="258" spans="2:19" ht="14.25">
      <c r="B258" s="3">
        <f t="shared" si="106"/>
        <v>473.44715723542663</v>
      </c>
      <c r="D258" s="3" t="s">
        <v>35</v>
      </c>
      <c r="E258" s="2" t="s">
        <v>23</v>
      </c>
      <c r="F258" s="78">
        <v>0</v>
      </c>
      <c r="G258" s="14">
        <v>0.94</v>
      </c>
      <c r="H258" s="4">
        <f t="shared" si="107"/>
        <v>26.23479605438549</v>
      </c>
      <c r="I258" s="4">
        <f t="shared" si="108"/>
        <v>27.90935750466542</v>
      </c>
      <c r="J258" s="4">
        <f t="shared" si="109"/>
        <v>54.670399999999994</v>
      </c>
      <c r="K258" s="4">
        <v>58.16</v>
      </c>
      <c r="L258" s="4">
        <v>2</v>
      </c>
      <c r="M258" s="2">
        <v>5</v>
      </c>
      <c r="N258" s="2">
        <v>2</v>
      </c>
      <c r="O258" s="2" t="s">
        <v>341</v>
      </c>
      <c r="P258" s="2">
        <v>1</v>
      </c>
      <c r="Q258" s="9">
        <f t="shared" si="110"/>
        <v>473.44715723542663</v>
      </c>
      <c r="R258" s="9">
        <f t="shared" si="111"/>
        <v>289.3179431021958</v>
      </c>
      <c r="S258" s="23">
        <f t="shared" si="112"/>
        <v>22.60924066628374</v>
      </c>
    </row>
    <row r="259" spans="2:19" ht="14.25">
      <c r="B259" s="3"/>
      <c r="D259" s="3"/>
      <c r="E259" s="2"/>
      <c r="F259" s="78"/>
      <c r="G259" s="14"/>
      <c r="H259" s="4"/>
      <c r="I259" s="4"/>
      <c r="J259" s="4"/>
      <c r="K259" s="4"/>
      <c r="L259" s="4"/>
      <c r="M259" s="2"/>
      <c r="N259" s="2"/>
      <c r="O259" s="2"/>
      <c r="P259" s="2"/>
      <c r="Q259" s="9"/>
      <c r="R259" s="9"/>
      <c r="S259" s="23"/>
    </row>
    <row r="260" spans="1:19" ht="14.25">
      <c r="A260" s="32">
        <v>41217</v>
      </c>
      <c r="B260" s="3"/>
      <c r="D260" s="3"/>
      <c r="E260" s="2"/>
      <c r="F260" s="79"/>
      <c r="G260" s="14"/>
      <c r="H260" s="4"/>
      <c r="I260" s="4"/>
      <c r="J260" s="4"/>
      <c r="K260" s="4"/>
      <c r="L260" s="4"/>
      <c r="M260" s="2"/>
      <c r="N260" s="2"/>
      <c r="O260" s="2"/>
      <c r="P260" s="2"/>
      <c r="Q260" s="9"/>
      <c r="R260" s="9"/>
      <c r="S260" s="23"/>
    </row>
    <row r="261" spans="1:21" ht="14.25">
      <c r="A261" s="32"/>
      <c r="B261" s="3">
        <f>MAX(R261,P261*Q261)-T261</f>
        <v>972</v>
      </c>
      <c r="D261" s="3" t="s">
        <v>61</v>
      </c>
      <c r="E261" s="2" t="s">
        <v>66</v>
      </c>
      <c r="F261" s="79">
        <v>0</v>
      </c>
      <c r="G261" s="14">
        <v>0.915</v>
      </c>
      <c r="H261" s="4">
        <f>+G261*I261</f>
        <v>44.17372111553785</v>
      </c>
      <c r="I261" s="4">
        <f>+K261/(L261+M261/60+N261/3600)</f>
        <v>48.277290836653385</v>
      </c>
      <c r="J261" s="4">
        <f>+G261*K261</f>
        <v>123.1956</v>
      </c>
      <c r="K261" s="4">
        <v>134.64</v>
      </c>
      <c r="L261" s="4">
        <v>2</v>
      </c>
      <c r="M261" s="2">
        <v>47</v>
      </c>
      <c r="N261" s="2">
        <v>20</v>
      </c>
      <c r="O261" s="2" t="s">
        <v>343</v>
      </c>
      <c r="P261" s="2">
        <v>1</v>
      </c>
      <c r="Q261" s="9">
        <f>S261/MAX(S$261:S$264)*1000</f>
        <v>1000</v>
      </c>
      <c r="R261" s="9">
        <f>J261/MAX(J$261:J$264)*600*(1+0.1*F261)+25</f>
        <v>625</v>
      </c>
      <c r="S261" s="23">
        <f>+P261*K261/(MAX(2,L261+M261/60+M261/3600)+1/3)*G261*(1+0.1*F261)</f>
        <v>39.36310996716073</v>
      </c>
      <c r="T261">
        <v>28</v>
      </c>
      <c r="U261" t="s">
        <v>344</v>
      </c>
    </row>
    <row r="262" spans="1:19" ht="14.25">
      <c r="A262" s="32"/>
      <c r="B262" s="3">
        <f>MAX(R262,P262*Q262)-T262</f>
        <v>846.5264819725707</v>
      </c>
      <c r="D262" s="3" t="s">
        <v>62</v>
      </c>
      <c r="E262" s="2" t="s">
        <v>113</v>
      </c>
      <c r="F262" s="79">
        <v>1</v>
      </c>
      <c r="G262" s="14">
        <v>0.855</v>
      </c>
      <c r="H262" s="4">
        <f>+G262*I262</f>
        <v>44.767463054187196</v>
      </c>
      <c r="I262" s="4">
        <f>+K262/(L262+M262/60+N262/3600)</f>
        <v>52.35960591133006</v>
      </c>
      <c r="J262" s="4">
        <f>+G262*K262</f>
        <v>70.68285</v>
      </c>
      <c r="K262" s="4">
        <v>82.67</v>
      </c>
      <c r="L262" s="4">
        <v>1</v>
      </c>
      <c r="M262" s="2">
        <v>34</v>
      </c>
      <c r="N262" s="2">
        <v>44</v>
      </c>
      <c r="O262" s="2" t="s">
        <v>345</v>
      </c>
      <c r="P262" s="2">
        <v>1</v>
      </c>
      <c r="Q262" s="9">
        <f>S262/MAX(S$261:S$264)*1000</f>
        <v>846.5264819725707</v>
      </c>
      <c r="R262" s="9">
        <f>J262/MAX(J$261:J$264)*600*(1+0.1*F262)+25</f>
        <v>403.67164898746387</v>
      </c>
      <c r="S262" s="23">
        <f>+P262*K262/(MAX(2,L262+M262/60+M262/3600)+1/3)*G262*(1+0.1*F262)</f>
        <v>33.321915000000004</v>
      </c>
    </row>
    <row r="263" spans="1:19" ht="14.25">
      <c r="A263" s="32"/>
      <c r="B263" s="3">
        <f>MAX(R263,P263*Q263)-T263</f>
        <v>808.6749851455736</v>
      </c>
      <c r="D263" s="3" t="s">
        <v>61</v>
      </c>
      <c r="E263" s="2" t="s">
        <v>66</v>
      </c>
      <c r="F263" s="79">
        <v>0</v>
      </c>
      <c r="G263" s="14">
        <v>0.915</v>
      </c>
      <c r="H263" s="4">
        <f>+G263*I263</f>
        <v>35.72218326693228</v>
      </c>
      <c r="I263" s="4">
        <f>+K263/(L263+M263/60+N263/3600)</f>
        <v>39.040637450199206</v>
      </c>
      <c r="J263" s="4">
        <f>+G263*K263</f>
        <v>99.6252</v>
      </c>
      <c r="K263" s="4">
        <v>108.88</v>
      </c>
      <c r="L263" s="4">
        <v>2</v>
      </c>
      <c r="M263" s="2">
        <v>47</v>
      </c>
      <c r="N263" s="2">
        <v>20</v>
      </c>
      <c r="O263" s="2" t="s">
        <v>342</v>
      </c>
      <c r="P263" s="2">
        <v>1</v>
      </c>
      <c r="Q263" s="9">
        <f>S263/MAX(S$261:S$264)*1000</f>
        <v>808.6749851455736</v>
      </c>
      <c r="R263" s="9">
        <f>J263/MAX(J$261:J$264)*600*(1+0.1*F263)+25</f>
        <v>510.20499108734407</v>
      </c>
      <c r="S263" s="23">
        <f>+P263*K263/(MAX(2,L263+M263/60+M263/3600)+1/3)*G263*(1+0.1*F263)</f>
        <v>31.831962367977283</v>
      </c>
    </row>
    <row r="264" spans="2:19" ht="14.25">
      <c r="B264" s="3">
        <f>MAX(R264,P264*Q264)-T264</f>
        <v>772.7721288051569</v>
      </c>
      <c r="D264" s="3" t="s">
        <v>41</v>
      </c>
      <c r="E264" s="2" t="s">
        <v>45</v>
      </c>
      <c r="F264" s="79">
        <v>0</v>
      </c>
      <c r="G264" s="14">
        <v>0.885</v>
      </c>
      <c r="H264" s="4">
        <f>+G264*I264</f>
        <v>40.04344146685473</v>
      </c>
      <c r="I264" s="4">
        <f>+K264/(L264+M264/60+N264/3600)</f>
        <v>45.24682651622003</v>
      </c>
      <c r="J264" s="4">
        <f>+G264*K264</f>
        <v>70.977</v>
      </c>
      <c r="K264" s="4">
        <v>80.2</v>
      </c>
      <c r="L264" s="4">
        <v>1</v>
      </c>
      <c r="M264" s="2">
        <v>46</v>
      </c>
      <c r="N264" s="2">
        <v>21</v>
      </c>
      <c r="O264" s="2" t="s">
        <v>346</v>
      </c>
      <c r="P264" s="2">
        <v>1</v>
      </c>
      <c r="Q264" s="9">
        <f>S264/MAX(S$261:S$264)*1000</f>
        <v>772.7721288051569</v>
      </c>
      <c r="R264" s="9">
        <f>J264/MAX(J$261:J$264)*600*(1+0.1*F264)+25</f>
        <v>370.67955349054677</v>
      </c>
      <c r="S264" s="23">
        <f>+P264*K264/(MAX(2,L264+M264/60+M264/3600)+1/3)*G264*(1+0.1*F264)</f>
        <v>30.418714285714287</v>
      </c>
    </row>
    <row r="265" spans="2:19" ht="14.25">
      <c r="B265" s="3"/>
      <c r="D265" s="3"/>
      <c r="E265" s="2"/>
      <c r="F265" s="79"/>
      <c r="G265" s="14"/>
      <c r="H265" s="4"/>
      <c r="I265" s="4"/>
      <c r="J265" s="4"/>
      <c r="K265" s="4"/>
      <c r="L265" s="4"/>
      <c r="M265" s="2"/>
      <c r="N265" s="2"/>
      <c r="O265" s="2"/>
      <c r="P265" s="2"/>
      <c r="Q265" s="9"/>
      <c r="R265" s="9"/>
      <c r="S265" s="23"/>
    </row>
    <row r="266" spans="4:16" ht="14.25">
      <c r="D266" s="3"/>
      <c r="E266" s="2"/>
      <c r="I266" s="14"/>
      <c r="J266" s="4"/>
      <c r="K266" s="2"/>
      <c r="L266" s="4"/>
      <c r="M266" s="2"/>
      <c r="N266" s="2"/>
      <c r="O266" s="2"/>
      <c r="P266" s="2"/>
    </row>
    <row r="267" spans="2:19" ht="14.25">
      <c r="B267" s="5"/>
      <c r="C267" s="2"/>
      <c r="F267" t="s">
        <v>16</v>
      </c>
      <c r="G267" s="2"/>
      <c r="H267" s="80" t="s">
        <v>3</v>
      </c>
      <c r="I267" s="80"/>
      <c r="J267" s="80" t="s">
        <v>4</v>
      </c>
      <c r="K267" s="80"/>
      <c r="L267" s="80" t="s">
        <v>18</v>
      </c>
      <c r="M267" s="80"/>
      <c r="N267" s="80"/>
      <c r="P267" t="s">
        <v>56</v>
      </c>
      <c r="Q267" t="s">
        <v>3</v>
      </c>
      <c r="R267" t="s">
        <v>55</v>
      </c>
      <c r="S267" t="s">
        <v>53</v>
      </c>
    </row>
    <row r="268" spans="1:21" ht="14.25">
      <c r="A268" s="6"/>
      <c r="B268" s="6" t="s">
        <v>5</v>
      </c>
      <c r="C268" s="6" t="s">
        <v>6</v>
      </c>
      <c r="D268" s="6" t="s">
        <v>7</v>
      </c>
      <c r="E268" s="6" t="s">
        <v>8</v>
      </c>
      <c r="F268" s="6" t="s">
        <v>42</v>
      </c>
      <c r="G268" s="6" t="s">
        <v>24</v>
      </c>
      <c r="H268" s="6" t="s">
        <v>24</v>
      </c>
      <c r="I268" s="6" t="s">
        <v>10</v>
      </c>
      <c r="J268" s="6" t="s">
        <v>9</v>
      </c>
      <c r="K268" s="6" t="s">
        <v>10</v>
      </c>
      <c r="L268" s="6" t="s">
        <v>19</v>
      </c>
      <c r="M268" s="6" t="s">
        <v>20</v>
      </c>
      <c r="N268" s="6" t="s">
        <v>21</v>
      </c>
      <c r="O268" s="6" t="s">
        <v>16</v>
      </c>
      <c r="P268" s="6" t="s">
        <v>57</v>
      </c>
      <c r="Q268" s="6" t="s">
        <v>5</v>
      </c>
      <c r="R268" s="6" t="s">
        <v>5</v>
      </c>
      <c r="S268" s="6" t="s">
        <v>73</v>
      </c>
      <c r="T268" s="6" t="s">
        <v>74</v>
      </c>
      <c r="U268" s="6" t="s">
        <v>75</v>
      </c>
    </row>
    <row r="269" spans="1:16" ht="14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2:16" ht="14.2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ht="14.25">
      <c r="E271" s="8" t="s">
        <v>27</v>
      </c>
    </row>
    <row r="272" spans="7:14" ht="14.25">
      <c r="G272" s="2"/>
      <c r="H272" s="2"/>
      <c r="I272" s="2"/>
      <c r="J272" s="2"/>
      <c r="K272" s="2"/>
      <c r="L272" s="2"/>
      <c r="M272" s="2"/>
      <c r="N272" s="2"/>
    </row>
    <row r="273" spans="1:34" ht="15" thickBot="1">
      <c r="A273" s="6" t="s">
        <v>327</v>
      </c>
      <c r="B273" s="6" t="s">
        <v>29</v>
      </c>
      <c r="C273" s="6" t="s">
        <v>30</v>
      </c>
      <c r="D273" s="6"/>
      <c r="E273" s="11">
        <v>41039</v>
      </c>
      <c r="F273" s="11">
        <v>41042</v>
      </c>
      <c r="G273" s="11">
        <v>41048</v>
      </c>
      <c r="H273" s="11">
        <v>41062</v>
      </c>
      <c r="I273" s="11">
        <v>41063</v>
      </c>
      <c r="J273" s="11">
        <v>41067</v>
      </c>
      <c r="K273" s="11">
        <v>41069</v>
      </c>
      <c r="L273" s="11">
        <v>41070</v>
      </c>
      <c r="M273" s="11">
        <v>41082</v>
      </c>
      <c r="N273" s="11">
        <v>41101</v>
      </c>
      <c r="O273" s="11">
        <v>41105</v>
      </c>
      <c r="P273" s="11">
        <v>41118</v>
      </c>
      <c r="Q273" s="11">
        <v>41126</v>
      </c>
      <c r="R273" s="11">
        <v>41132</v>
      </c>
      <c r="S273" s="11">
        <v>41139</v>
      </c>
      <c r="T273" s="10">
        <v>41142</v>
      </c>
      <c r="U273" s="10">
        <v>41145</v>
      </c>
      <c r="V273" s="10">
        <v>41146</v>
      </c>
      <c r="W273" s="10">
        <v>41149</v>
      </c>
      <c r="X273" s="10">
        <v>41160</v>
      </c>
      <c r="Y273" s="17">
        <v>41161</v>
      </c>
      <c r="Z273" s="17">
        <v>41168</v>
      </c>
      <c r="AA273" s="17">
        <v>41175</v>
      </c>
      <c r="AB273" s="17">
        <v>41181</v>
      </c>
      <c r="AC273" s="17">
        <v>41182</v>
      </c>
      <c r="AD273" s="17">
        <v>41189</v>
      </c>
      <c r="AE273" s="17">
        <v>41202</v>
      </c>
      <c r="AF273" s="17">
        <v>41217</v>
      </c>
      <c r="AG273" s="18"/>
      <c r="AH273" s="18"/>
    </row>
    <row r="274" spans="1:37" ht="14.25">
      <c r="A274" s="9">
        <f>COUNTIF(E274:AZ274,"=1000")</f>
        <v>11</v>
      </c>
      <c r="B274" s="9">
        <f>+LARGE(E274:AM274,1)+LARGE(E274:AM274,2)+LARGE(E274:AM274,3)+LARGE(E274:AM274,4)+LARGE(E274:AM274,5)+LARGE(E274:AM274,6)+LARGE(E274:AM274,7)+LARGE(E274:AM274,8)</f>
        <v>8000</v>
      </c>
      <c r="C274" s="70">
        <f>+COUNTIF(E274:AM274,"&gt;0")</f>
        <v>26</v>
      </c>
      <c r="D274" t="s">
        <v>13</v>
      </c>
      <c r="E274" s="24">
        <f>+$B$9</f>
        <v>1000</v>
      </c>
      <c r="F274" s="25">
        <f>+$B$18</f>
        <v>881.6784474352529</v>
      </c>
      <c r="G274" s="24">
        <f>+$B$23</f>
        <v>1000</v>
      </c>
      <c r="H274" s="24">
        <f>+$B$37</f>
        <v>575.9622850804216</v>
      </c>
      <c r="I274" s="24">
        <f>+$B$41</f>
        <v>919.2418532499357</v>
      </c>
      <c r="J274" s="24">
        <f>+$B$52</f>
        <v>990</v>
      </c>
      <c r="K274" s="24"/>
      <c r="L274" s="25">
        <f>$B$72</f>
        <v>924.5723969610755</v>
      </c>
      <c r="M274" s="24"/>
      <c r="N274" s="24">
        <f>+$B$87</f>
        <v>983.6213340273673</v>
      </c>
      <c r="O274" s="24">
        <f>+$B$101</f>
        <v>303.0829866433107</v>
      </c>
      <c r="P274" s="24">
        <f>$B$112</f>
        <v>1000</v>
      </c>
      <c r="Q274" s="24">
        <f>+$B$119</f>
        <v>1000</v>
      </c>
      <c r="R274" s="24">
        <f>+$B$126</f>
        <v>1000</v>
      </c>
      <c r="S274" s="24">
        <f>+$B$139</f>
        <v>995.5475341551428</v>
      </c>
      <c r="T274" s="24">
        <f>+$B$156</f>
        <v>906.3053820362238</v>
      </c>
      <c r="U274" s="24">
        <f>$B$165</f>
        <v>1000</v>
      </c>
      <c r="V274" s="24">
        <f>+$B$175</f>
        <v>929.7008994160391</v>
      </c>
      <c r="W274" s="24">
        <f>+$B$194</f>
        <v>523.8915103266424</v>
      </c>
      <c r="X274" s="24">
        <f>+$B$198</f>
        <v>1000</v>
      </c>
      <c r="Y274" s="24">
        <f>+$B$202</f>
        <v>1000</v>
      </c>
      <c r="Z274" s="24">
        <f>+$B$216</f>
        <v>1000</v>
      </c>
      <c r="AA274" s="24">
        <f>+$B$223</f>
        <v>1000</v>
      </c>
      <c r="AB274" s="24">
        <f>+$B$233</f>
        <v>921.8182718974678</v>
      </c>
      <c r="AC274" s="24">
        <f>+$B$240</f>
        <v>950.52680968985</v>
      </c>
      <c r="AD274" s="24">
        <f>+$B$247</f>
        <v>947.8984924831652</v>
      </c>
      <c r="AE274" s="24">
        <f>+$B$253</f>
        <v>1000</v>
      </c>
      <c r="AF274" s="24">
        <f>+$B$261</f>
        <v>972</v>
      </c>
      <c r="AG274" s="70">
        <v>0</v>
      </c>
      <c r="AH274" s="70">
        <v>0</v>
      </c>
      <c r="AI274" s="70">
        <v>0</v>
      </c>
      <c r="AJ274" s="70"/>
      <c r="AK274" s="70"/>
    </row>
    <row r="275" spans="1:37" ht="14.25">
      <c r="A275" s="9">
        <f>COUNTIF(E275:AZ275,"=1000")</f>
        <v>10</v>
      </c>
      <c r="B275" s="9">
        <f>+LARGE(E275:AM275,1)+LARGE(E275:AM275,2)+LARGE(E275:AM275,3)+LARGE(E275:AM275,4)+LARGE(E275:AM275,5)+LARGE(E275:AM275,6)+LARGE(E275:AM275,7)+LARGE(E275:AM275,8)</f>
        <v>8000</v>
      </c>
      <c r="C275" s="76">
        <f>+COUNTIF(E275:AM275,"&gt;0")</f>
        <v>18</v>
      </c>
      <c r="D275" t="s">
        <v>26</v>
      </c>
      <c r="E275" s="76"/>
      <c r="F275" s="76"/>
      <c r="G275" s="65"/>
      <c r="H275" s="24">
        <f>+$B$34</f>
        <v>1000</v>
      </c>
      <c r="I275" s="24">
        <f>+$B$40</f>
        <v>1000</v>
      </c>
      <c r="J275" s="24"/>
      <c r="K275" s="24">
        <f>+$B$63</f>
        <v>1000</v>
      </c>
      <c r="L275" s="24">
        <f>+$B$71</f>
        <v>1000</v>
      </c>
      <c r="M275" s="24">
        <f>+$B$78</f>
        <v>1000</v>
      </c>
      <c r="N275" s="24">
        <f>+$B$86</f>
        <v>1000</v>
      </c>
      <c r="O275" s="24">
        <f>+$B$94</f>
        <v>988.6190350271586</v>
      </c>
      <c r="P275" s="24">
        <f>$B$113</f>
        <v>933.6361534023914</v>
      </c>
      <c r="Q275" s="24">
        <f>+$B$122</f>
        <v>912.6051751365891</v>
      </c>
      <c r="R275" s="24">
        <f>+$B$127</f>
        <v>900.8679149324836</v>
      </c>
      <c r="S275" s="25">
        <f>+$B$140</f>
        <v>979</v>
      </c>
      <c r="T275" s="24">
        <f>+$B$155</f>
        <v>1000</v>
      </c>
      <c r="U275" s="24"/>
      <c r="V275" s="24">
        <f>+$B$174</f>
        <v>1000</v>
      </c>
      <c r="W275" s="65"/>
      <c r="X275" s="24"/>
      <c r="Y275" s="24">
        <f>+$B$203</f>
        <v>955.600345090109</v>
      </c>
      <c r="Z275" s="24"/>
      <c r="AA275" s="21"/>
      <c r="AB275" s="24">
        <f>+$B$231</f>
        <v>981</v>
      </c>
      <c r="AC275" s="24">
        <f>+$B$239</f>
        <v>1000</v>
      </c>
      <c r="AD275" s="24">
        <f>+$B$246</f>
        <v>1000</v>
      </c>
      <c r="AE275" s="24">
        <f>+$B$254</f>
        <v>964.9373139366204</v>
      </c>
      <c r="AF275" s="21"/>
      <c r="AG275" s="21">
        <v>0</v>
      </c>
      <c r="AH275" s="21">
        <v>0</v>
      </c>
      <c r="AI275" s="21">
        <v>0</v>
      </c>
      <c r="AJ275" s="21"/>
      <c r="AK275" s="21"/>
    </row>
    <row r="276" spans="1:37" ht="14.25">
      <c r="A276" s="9">
        <f>COUNTIF(E276:AZ276,"=1000")</f>
        <v>2</v>
      </c>
      <c r="B276" s="9">
        <f>+LARGE(E276:AM276,1)+LARGE(E276:AM276,2)+LARGE(E276:AM276,3)+LARGE(E276:AM276,4)+LARGE(E276:AM276,5)+LARGE(E276:AM276,6)+LARGE(E276:AM276,7)+LARGE(E276:AM276,8)</f>
        <v>7400.476740742806</v>
      </c>
      <c r="C276" s="16">
        <f>+COUNTIF(E276:AM276,"&gt;0")</f>
        <v>19</v>
      </c>
      <c r="D276" t="s">
        <v>62</v>
      </c>
      <c r="E276" s="24"/>
      <c r="F276" s="25">
        <f>+$B$17</f>
        <v>1000</v>
      </c>
      <c r="G276" s="24">
        <f>+$B$24</f>
        <v>943.2459678864927</v>
      </c>
      <c r="H276" s="24">
        <f>+$B$36</f>
        <v>855.9034296068817</v>
      </c>
      <c r="I276" s="24">
        <f>+$B$42</f>
        <v>906.3489615928314</v>
      </c>
      <c r="J276" s="24"/>
      <c r="K276" s="24">
        <f>+$B$64</f>
        <v>716.696595936724</v>
      </c>
      <c r="L276" s="24">
        <f>+$B$73</f>
        <v>658.4139782167824</v>
      </c>
      <c r="M276" s="24"/>
      <c r="N276" s="24"/>
      <c r="O276" s="24"/>
      <c r="P276" s="24">
        <f>$B$114</f>
        <v>874.3128962679465</v>
      </c>
      <c r="Q276" s="24">
        <f>+$B$120</f>
        <v>943.6652440470402</v>
      </c>
      <c r="R276" s="21"/>
      <c r="S276" s="24">
        <f>+$B$142</f>
        <v>816.8775449586935</v>
      </c>
      <c r="T276" s="24"/>
      <c r="U276" s="24"/>
      <c r="V276" s="24">
        <f>+$B$176</f>
        <v>829.1870267736861</v>
      </c>
      <c r="W276" s="24">
        <f>+$B$190</f>
        <v>1000</v>
      </c>
      <c r="X276" s="24">
        <f>+$B$199</f>
        <v>746.8532004557673</v>
      </c>
      <c r="Y276" s="24">
        <f>+$B$205</f>
        <v>830.3903961580119</v>
      </c>
      <c r="Z276" s="24">
        <f>+$B$217</f>
        <v>877.0002413416144</v>
      </c>
      <c r="AA276" s="24">
        <f>+$B$224</f>
        <v>837.357268953555</v>
      </c>
      <c r="AB276" s="24">
        <f>+$B$235</f>
        <v>652.9479467547167</v>
      </c>
      <c r="AC276" s="24">
        <f>+$B$242</f>
        <v>832.6195810140906</v>
      </c>
      <c r="AD276" s="21"/>
      <c r="AE276" s="24">
        <f>+$B$255</f>
        <v>850.4632222208803</v>
      </c>
      <c r="AF276" s="24">
        <f>+$B$262</f>
        <v>846.5264819725707</v>
      </c>
      <c r="AG276" s="21">
        <v>0</v>
      </c>
      <c r="AH276" s="21">
        <v>0</v>
      </c>
      <c r="AI276" s="21">
        <v>0</v>
      </c>
      <c r="AJ276" s="21"/>
      <c r="AK276" s="21"/>
    </row>
    <row r="277" spans="1:37" ht="14.25">
      <c r="A277" s="9">
        <f>COUNTIF(E277:AZ277,"=1000")</f>
        <v>0</v>
      </c>
      <c r="B277" s="9">
        <f>+LARGE(E277:AM277,1)+LARGE(E277:AM277,2)+LARGE(E277:AM277,3)+LARGE(E277:AM277,4)+LARGE(E277:AM277,5)+LARGE(E277:AM277,6)+LARGE(E277:AM277,7)+LARGE(E277:AM277,8)</f>
        <v>6661.348337227731</v>
      </c>
      <c r="C277" s="15">
        <f>+COUNTIF(E277:AM277,"&gt;0")</f>
        <v>10</v>
      </c>
      <c r="D277" t="s">
        <v>11</v>
      </c>
      <c r="E277" s="24">
        <f>+$B$14</f>
        <v>491.42546662529645</v>
      </c>
      <c r="F277" s="24"/>
      <c r="G277" s="24"/>
      <c r="H277" s="70"/>
      <c r="I277" s="24">
        <f>+$B$43</f>
        <v>896.1163045727029</v>
      </c>
      <c r="J277" s="24">
        <f>+$B$53</f>
        <v>911.0673239525748</v>
      </c>
      <c r="K277" s="70"/>
      <c r="L277" s="24"/>
      <c r="M277" s="24"/>
      <c r="N277" s="24"/>
      <c r="O277" s="24"/>
      <c r="P277" s="76"/>
      <c r="Q277" s="70"/>
      <c r="R277" s="70"/>
      <c r="S277" s="24">
        <f>+$B$141</f>
        <v>880.0198411960797</v>
      </c>
      <c r="T277" s="70"/>
      <c r="U277" s="24">
        <f>+$B$166</f>
        <v>906.0394069701338</v>
      </c>
      <c r="V277" s="24">
        <f>+$B$179</f>
        <v>744.2350228106139</v>
      </c>
      <c r="W277" s="24">
        <f>+$B$191</f>
        <v>738.2531644534473</v>
      </c>
      <c r="X277" s="76"/>
      <c r="Y277" s="24">
        <f>+$B$206</f>
        <v>812.8451444670202</v>
      </c>
      <c r="Z277" s="21"/>
      <c r="AA277" s="24">
        <f>+$B$226</f>
        <v>730.3079287557913</v>
      </c>
      <c r="AB277" s="21"/>
      <c r="AC277" s="21"/>
      <c r="AD277" s="21"/>
      <c r="AE277" s="21"/>
      <c r="AF277" s="24">
        <f>+$B$264</f>
        <v>772.7721288051569</v>
      </c>
      <c r="AG277" s="21">
        <v>0</v>
      </c>
      <c r="AH277" s="21">
        <v>0</v>
      </c>
      <c r="AI277" s="21">
        <v>0</v>
      </c>
      <c r="AJ277" s="21"/>
      <c r="AK277" s="21"/>
    </row>
    <row r="278" spans="1:37" ht="14.25">
      <c r="A278" s="9">
        <f>COUNTIF(E278:AZ278,"=1000")</f>
        <v>0</v>
      </c>
      <c r="B278" s="9">
        <f>+LARGE(E278:AM278,1)+LARGE(E278:AM278,2)+LARGE(E278:AM278,3)+LARGE(E278:AM278,4)+LARGE(E278:AM278,5)+LARGE(E278:AM278,6)+LARGE(E278:AM278,7)+LARGE(E278:AM278,8)</f>
        <v>6119.052385836901</v>
      </c>
      <c r="C278" s="15">
        <f>+COUNTIF(E278:AM278,"&gt;0")</f>
        <v>13</v>
      </c>
      <c r="D278" t="s">
        <v>32</v>
      </c>
      <c r="E278" s="25">
        <f>+$B$11</f>
        <v>786.9099969204519</v>
      </c>
      <c r="F278" s="24"/>
      <c r="G278" s="24">
        <f>+$B$26</f>
        <v>745.2652478358978</v>
      </c>
      <c r="H278" s="24"/>
      <c r="I278" s="24"/>
      <c r="J278" s="24">
        <f>+$B$54</f>
        <v>775.6615807319147</v>
      </c>
      <c r="K278" s="24"/>
      <c r="L278" s="24"/>
      <c r="M278" s="24">
        <f>+$B$80</f>
        <v>768.0145900926534</v>
      </c>
      <c r="N278" s="24">
        <f>+$B$88</f>
        <v>850.1957149494441</v>
      </c>
      <c r="O278" s="24">
        <f>+$B$98</f>
        <v>664.2951576718191</v>
      </c>
      <c r="P278" s="24"/>
      <c r="Q278" s="24"/>
      <c r="R278" s="24">
        <f>+$B$130</f>
        <v>698.2822893275752</v>
      </c>
      <c r="S278" s="24">
        <f>+$B$152</f>
        <v>168.52946200407345</v>
      </c>
      <c r="T278" s="24">
        <f>+$B$158</f>
        <v>756.9295331093667</v>
      </c>
      <c r="U278" s="24"/>
      <c r="V278" s="24">
        <f>+$B$184</f>
        <v>677.112019400619</v>
      </c>
      <c r="W278" s="24"/>
      <c r="X278" s="24"/>
      <c r="Y278" s="24">
        <f>+$B$209</f>
        <v>633.0861491224043</v>
      </c>
      <c r="Z278" s="24">
        <f>+$B$218</f>
        <v>737.7934328695966</v>
      </c>
      <c r="AA278" s="21"/>
      <c r="AB278" s="76"/>
      <c r="AC278" s="76"/>
      <c r="AD278" s="24">
        <f>+$B$249</f>
        <v>664.6045111892793</v>
      </c>
      <c r="AE278" s="21"/>
      <c r="AF278" s="21"/>
      <c r="AG278" s="21">
        <v>0</v>
      </c>
      <c r="AH278" s="21">
        <v>0</v>
      </c>
      <c r="AI278" s="21">
        <v>0</v>
      </c>
      <c r="AJ278" s="21"/>
      <c r="AK278" s="21"/>
    </row>
    <row r="279" spans="1:37" ht="14.25">
      <c r="A279" s="9">
        <f>COUNTIF(E279:AZ279,"=1000")</f>
        <v>0</v>
      </c>
      <c r="B279" s="9">
        <f>+LARGE(E279:AM279,1)+LARGE(E279:AM279,2)+LARGE(E279:AM279,3)+LARGE(E279:AM279,4)+LARGE(E279:AM279,5)+LARGE(E279:AM279,6)+LARGE(E279:AM279,7)+LARGE(E279:AM279,8)</f>
        <v>5790.011026626375</v>
      </c>
      <c r="C279" s="15">
        <f>+COUNTIF(E279:AM279,"&gt;0")</f>
        <v>9</v>
      </c>
      <c r="D279" t="s">
        <v>31</v>
      </c>
      <c r="E279" s="76"/>
      <c r="F279" s="76"/>
      <c r="G279" s="24">
        <f>+$B$25</f>
        <v>777.0940838416954</v>
      </c>
      <c r="H279" s="24"/>
      <c r="I279" s="24">
        <f>+$B$45</f>
        <v>780.8352171806878</v>
      </c>
      <c r="J279" s="24"/>
      <c r="K279" s="76"/>
      <c r="L279" s="24"/>
      <c r="M279" s="24">
        <f>+$B$81</f>
        <v>748.0061201916811</v>
      </c>
      <c r="N279" s="76"/>
      <c r="O279" s="24"/>
      <c r="P279" s="24">
        <f>$B$115</f>
        <v>711.322722402682</v>
      </c>
      <c r="Q279" s="76"/>
      <c r="R279" s="24">
        <f>+$B$136</f>
        <v>503.90328226919246</v>
      </c>
      <c r="S279" s="24">
        <f>+$B$147</f>
        <v>706.1094353464773</v>
      </c>
      <c r="T279" s="76"/>
      <c r="U279" s="24">
        <f>+$B$169</f>
        <v>798.0627260969435</v>
      </c>
      <c r="V279" s="76"/>
      <c r="W279" s="76"/>
      <c r="X279" s="76"/>
      <c r="Y279" s="76"/>
      <c r="Z279" s="24">
        <f>+$B$219</f>
        <v>703.1675257268997</v>
      </c>
      <c r="AA279" s="76"/>
      <c r="AB279" s="76"/>
      <c r="AC279" s="76"/>
      <c r="AD279" s="24">
        <f>+$B$250</f>
        <v>565.4131958393086</v>
      </c>
      <c r="AE279" s="21"/>
      <c r="AF279" s="21"/>
      <c r="AG279" s="21">
        <v>0</v>
      </c>
      <c r="AH279" s="21">
        <v>0</v>
      </c>
      <c r="AI279" s="21">
        <v>0</v>
      </c>
      <c r="AJ279" s="21"/>
      <c r="AK279" s="21"/>
    </row>
    <row r="280" spans="1:37" ht="14.25">
      <c r="A280" s="9">
        <f>COUNTIF(E280:AZ280,"=1000")</f>
        <v>0</v>
      </c>
      <c r="B280" s="9">
        <f>+LARGE(E280:AM280,1)+LARGE(E280:AM280,2)+LARGE(E280:AM280,3)+LARGE(E280:AM280,4)+LARGE(E280:AM280,5)+LARGE(E280:AM280,6)+LARGE(E280:AM280,7)+LARGE(E280:AM280,8)</f>
        <v>5086.56438095479</v>
      </c>
      <c r="C280" s="15">
        <f>+COUNTIF(E280:AM280,"&gt;0")</f>
        <v>7</v>
      </c>
      <c r="D280" t="s">
        <v>36</v>
      </c>
      <c r="E280" s="24">
        <f>+$B$13</f>
        <v>716.4321904330556</v>
      </c>
      <c r="F280" s="76"/>
      <c r="G280" s="24"/>
      <c r="H280" s="79"/>
      <c r="I280" s="24">
        <f>+$B$47</f>
        <v>694.6147811530097</v>
      </c>
      <c r="J280" s="24"/>
      <c r="K280" s="24"/>
      <c r="L280" s="24"/>
      <c r="M280" s="24">
        <f>+$B$82</f>
        <v>724.2785470302684</v>
      </c>
      <c r="N280" s="79"/>
      <c r="O280" s="24">
        <f>+$B$96</f>
        <v>765.928284720951</v>
      </c>
      <c r="P280" s="79"/>
      <c r="Q280" s="79"/>
      <c r="R280" s="79"/>
      <c r="S280" s="24">
        <f>+$B$143</f>
        <v>784.7456527618797</v>
      </c>
      <c r="T280" s="24"/>
      <c r="U280" s="76"/>
      <c r="V280" s="79"/>
      <c r="W280" s="24"/>
      <c r="X280" s="21"/>
      <c r="Y280" s="24">
        <f>+$B$208</f>
        <v>659.290946072254</v>
      </c>
      <c r="Z280" s="76"/>
      <c r="AA280" s="76"/>
      <c r="AB280" s="21"/>
      <c r="AC280" s="21"/>
      <c r="AD280" s="21"/>
      <c r="AE280" s="24">
        <f>+$B$256</f>
        <v>741.2739787833721</v>
      </c>
      <c r="AF280" s="21"/>
      <c r="AG280" s="21">
        <v>0</v>
      </c>
      <c r="AH280" s="21">
        <v>0</v>
      </c>
      <c r="AI280" s="21">
        <v>0</v>
      </c>
      <c r="AJ280" s="21"/>
      <c r="AK280" s="21"/>
    </row>
    <row r="281" spans="1:37" ht="14.25">
      <c r="A281" s="9">
        <f>COUNTIF(E281:AZ281,"=1000")</f>
        <v>0</v>
      </c>
      <c r="B281" s="9">
        <f>+LARGE(E281:AM281,1)+LARGE(E281:AM281,2)+LARGE(E281:AM281,3)+LARGE(E281:AM281,4)+LARGE(E281:AM281,5)+LARGE(E281:AM281,6)+LARGE(E281:AM281,7)+LARGE(E281:AM281,8)</f>
        <v>5058.2751181091335</v>
      </c>
      <c r="C281" s="15">
        <f>+COUNTIF(E281:AM281,"&gt;0")</f>
        <v>7</v>
      </c>
      <c r="D281" t="s">
        <v>33</v>
      </c>
      <c r="E281" s="79"/>
      <c r="F281" s="76"/>
      <c r="G281" s="79"/>
      <c r="H281" s="24"/>
      <c r="I281" s="24"/>
      <c r="J281" s="24"/>
      <c r="K281" s="79"/>
      <c r="L281" s="24"/>
      <c r="M281" s="24"/>
      <c r="N281" s="24">
        <f>+$B$89</f>
        <v>808.7842631693838</v>
      </c>
      <c r="O281" s="24">
        <f>+$B$97</f>
        <v>729.9986190230619</v>
      </c>
      <c r="P281" s="24">
        <f>$B$116</f>
        <v>574.9333727843053</v>
      </c>
      <c r="Q281" s="24">
        <f>+$B$121</f>
        <v>912.6051751365891</v>
      </c>
      <c r="R281" s="24">
        <f>+$B$128</f>
        <v>747.2102983065653</v>
      </c>
      <c r="S281" s="24">
        <f>+$B$151</f>
        <v>534.1871190778857</v>
      </c>
      <c r="T281" s="79"/>
      <c r="U281" s="76"/>
      <c r="V281" s="24">
        <f>+$B$178</f>
        <v>750.5562706113424</v>
      </c>
      <c r="W281" s="79"/>
      <c r="X281" s="76"/>
      <c r="Y281" s="79"/>
      <c r="Z281" s="76"/>
      <c r="AA281" s="21"/>
      <c r="AB281" s="21"/>
      <c r="AC281" s="21"/>
      <c r="AD281" s="21"/>
      <c r="AE281" s="79"/>
      <c r="AF281" s="21"/>
      <c r="AG281" s="21">
        <v>0</v>
      </c>
      <c r="AH281" s="21">
        <v>0</v>
      </c>
      <c r="AI281" s="21">
        <v>0</v>
      </c>
      <c r="AJ281" s="21"/>
      <c r="AK281" s="21"/>
    </row>
    <row r="282" spans="1:37" ht="14.25">
      <c r="A282" s="9">
        <f>COUNTIF(E282:AZ282,"=1000")</f>
        <v>0</v>
      </c>
      <c r="B282" s="9">
        <f>+LARGE(E282:AM282,1)+LARGE(E282:AM282,2)+LARGE(E282:AM282,3)+LARGE(E282:AM282,4)+LARGE(E282:AM282,5)+LARGE(E282:AM282,6)+LARGE(E282:AM282,7)+LARGE(E282:AM282,8)</f>
        <v>4205.7410488651285</v>
      </c>
      <c r="C282" s="15">
        <f>+COUNTIF(E282:AM282,"&gt;0")</f>
        <v>6</v>
      </c>
      <c r="D282" t="s">
        <v>17</v>
      </c>
      <c r="E282" s="24">
        <f>+$B$10</f>
        <v>905.962369326626</v>
      </c>
      <c r="F282" s="24"/>
      <c r="G282" s="24"/>
      <c r="H282" s="76"/>
      <c r="I282" s="24"/>
      <c r="J282" s="24"/>
      <c r="K282" s="24">
        <f>+$B$66</f>
        <v>638.3933672318868</v>
      </c>
      <c r="L282" s="24"/>
      <c r="M282" s="24"/>
      <c r="N282" s="21"/>
      <c r="O282" s="24"/>
      <c r="P282" s="24"/>
      <c r="Q282" s="29"/>
      <c r="R282" s="24">
        <f>+$B$135</f>
        <v>516.4882998426942</v>
      </c>
      <c r="S282" s="24">
        <f>+$B$146</f>
        <v>707.831017581134</v>
      </c>
      <c r="T282" s="70"/>
      <c r="U282" s="24">
        <f>+$B$170</f>
        <v>748.806235433587</v>
      </c>
      <c r="V282" s="24">
        <f>+$B$183</f>
        <v>688.259759449201</v>
      </c>
      <c r="W282" s="70"/>
      <c r="X282" s="21"/>
      <c r="Y282" s="70"/>
      <c r="Z282" s="76"/>
      <c r="AA282" s="21"/>
      <c r="AB282" s="21"/>
      <c r="AC282" s="21"/>
      <c r="AD282" s="21"/>
      <c r="AE282" s="21"/>
      <c r="AF282" s="21"/>
      <c r="AG282" s="21">
        <v>0</v>
      </c>
      <c r="AH282" s="21">
        <v>0</v>
      </c>
      <c r="AI282" s="21">
        <v>0</v>
      </c>
      <c r="AJ282" s="21"/>
      <c r="AK282" s="21"/>
    </row>
    <row r="283" spans="1:37" ht="14.25">
      <c r="A283" s="9">
        <f>COUNTIF(E283:AZ283,"=1000")</f>
        <v>0</v>
      </c>
      <c r="B283" s="9">
        <f>+LARGE(E283:AM283,1)+LARGE(E283:AM283,2)+LARGE(E283:AM283,3)+LARGE(E283:AM283,4)+LARGE(E283:AM283,5)+LARGE(E283:AM283,6)+LARGE(E283:AM283,7)+LARGE(E283:AM283,8)</f>
        <v>3811.334463406564</v>
      </c>
      <c r="C283" s="15">
        <f>+COUNTIF(E283:AM283,"&gt;0")</f>
        <v>7</v>
      </c>
      <c r="D283" t="s">
        <v>25</v>
      </c>
      <c r="E283" s="65"/>
      <c r="F283" s="65"/>
      <c r="G283" s="26">
        <f>+$B$31</f>
        <v>0.44212834254767586</v>
      </c>
      <c r="H283" s="24"/>
      <c r="I283" s="24"/>
      <c r="J283" s="24">
        <f>+$B$57</f>
        <v>652.3019255598487</v>
      </c>
      <c r="L283" s="24"/>
      <c r="M283" s="24">
        <f>+$B$83</f>
        <v>642.4046686965347</v>
      </c>
      <c r="N283" s="76"/>
      <c r="O283" s="24">
        <f>+$B$102</f>
        <v>134.41325331045596</v>
      </c>
      <c r="P283" s="24"/>
      <c r="Q283" s="76"/>
      <c r="R283" s="76"/>
      <c r="S283" s="24">
        <f>+$B$140</f>
        <v>979</v>
      </c>
      <c r="T283" s="29"/>
      <c r="U283" s="76"/>
      <c r="V283" s="76"/>
      <c r="W283" s="21"/>
      <c r="X283" s="21"/>
      <c r="Y283" s="24">
        <f>+$B$207</f>
        <v>709.3744940331326</v>
      </c>
      <c r="Z283" s="29"/>
      <c r="AA283" s="24">
        <f>+$B$227</f>
        <v>693.3979934640438</v>
      </c>
      <c r="AB283" s="21"/>
      <c r="AC283" s="21"/>
      <c r="AD283" s="21"/>
      <c r="AE283" s="21"/>
      <c r="AF283" s="21"/>
      <c r="AG283" s="21">
        <v>0</v>
      </c>
      <c r="AH283" s="21">
        <v>0</v>
      </c>
      <c r="AI283" s="21">
        <v>0</v>
      </c>
      <c r="AJ283" s="21"/>
      <c r="AK283" s="21"/>
    </row>
    <row r="284" spans="1:37" ht="14.25">
      <c r="A284" s="9">
        <f>COUNTIF(E284:AZ284,"=1000")</f>
        <v>0</v>
      </c>
      <c r="B284" s="9">
        <f>+LARGE(E284:AM284,1)+LARGE(E284:AM284,2)+LARGE(E284:AM284,3)+LARGE(E284:AM284,4)+LARGE(E284:AM284,5)+LARGE(E284:AM284,6)+LARGE(E284:AM284,7)+LARGE(E284:AM284,8)</f>
        <v>3795.183275709984</v>
      </c>
      <c r="C284" s="15">
        <f>+COUNTIF(E284:AM284,"&gt;0")</f>
        <v>6</v>
      </c>
      <c r="D284" t="s">
        <v>80</v>
      </c>
      <c r="E284" s="24"/>
      <c r="F284" s="24"/>
      <c r="G284" s="24">
        <f>+$B$29</f>
        <v>478.52711176836476</v>
      </c>
      <c r="H284" s="76"/>
      <c r="I284" s="24">
        <f>+$B$46</f>
        <v>706.022915571223</v>
      </c>
      <c r="J284" s="24"/>
      <c r="K284" s="76"/>
      <c r="L284" s="24"/>
      <c r="M284" s="24"/>
      <c r="N284" s="76"/>
      <c r="O284" s="24">
        <f>+$B$100</f>
        <v>579.577754753067</v>
      </c>
      <c r="P284" s="24"/>
      <c r="Q284" s="24">
        <f>+$B$123</f>
        <v>696.9593823658988</v>
      </c>
      <c r="R284" s="76"/>
      <c r="S284" s="76"/>
      <c r="T284" s="76"/>
      <c r="U284" s="21"/>
      <c r="V284" s="24">
        <f>+$B$185</f>
        <v>660.7410307899111</v>
      </c>
      <c r="W284" s="76"/>
      <c r="X284" s="65"/>
      <c r="Y284" s="76"/>
      <c r="Z284" s="21"/>
      <c r="AA284" s="24">
        <f>+$B$228</f>
        <v>673.35508046152</v>
      </c>
      <c r="AB284" s="21"/>
      <c r="AC284" s="21"/>
      <c r="AD284" s="21"/>
      <c r="AE284" s="21"/>
      <c r="AF284" s="21"/>
      <c r="AG284" s="21">
        <v>0</v>
      </c>
      <c r="AH284" s="21">
        <v>0</v>
      </c>
      <c r="AI284" s="21">
        <v>0</v>
      </c>
      <c r="AJ284" s="21"/>
      <c r="AK284" s="21"/>
    </row>
    <row r="285" spans="1:37" ht="14.25">
      <c r="A285" s="9">
        <f>COUNTIF(E285:AZ285,"=1000")</f>
        <v>0</v>
      </c>
      <c r="B285" s="9">
        <f>+LARGE(E285:AM285,1)+LARGE(E285:AM285,2)+LARGE(E285:AM285,3)+LARGE(E285:AM285,4)+LARGE(E285:AM285,5)+LARGE(E285:AM285,6)+LARGE(E285:AM285,7)+LARGE(E285:AM285,8)</f>
        <v>3994.3949251403765</v>
      </c>
      <c r="C285" s="15">
        <f>+COUNTIF(E285:AM285,"&gt;0")</f>
        <v>7</v>
      </c>
      <c r="D285" t="s">
        <v>93</v>
      </c>
      <c r="E285" s="24"/>
      <c r="F285" s="24"/>
      <c r="G285" s="24">
        <f>+$B$30</f>
        <v>409.1153628370247</v>
      </c>
      <c r="H285" s="79"/>
      <c r="I285" s="24"/>
      <c r="J285" s="24">
        <f>+$B$60</f>
        <v>604.9763627537064</v>
      </c>
      <c r="K285" s="79"/>
      <c r="L285" s="24"/>
      <c r="M285" s="24"/>
      <c r="N285" s="79"/>
      <c r="O285" s="24"/>
      <c r="P285" s="24"/>
      <c r="Q285" s="24"/>
      <c r="R285" s="79"/>
      <c r="S285" s="24">
        <f>+$B$145</f>
        <v>708.6185259917904</v>
      </c>
      <c r="T285" s="24"/>
      <c r="U285" s="79"/>
      <c r="V285" s="24">
        <f>+$B$181</f>
        <v>696.1232442664382</v>
      </c>
      <c r="W285" s="21"/>
      <c r="X285" s="21"/>
      <c r="Y285" s="24">
        <f>+$B$213</f>
        <v>432.65578283616713</v>
      </c>
      <c r="Z285" s="25"/>
      <c r="AA285" s="76"/>
      <c r="AB285" s="24">
        <f>+B233</f>
        <v>921.8182718974678</v>
      </c>
      <c r="AC285" s="24">
        <f>+$B$243</f>
        <v>221.08737455778203</v>
      </c>
      <c r="AD285" s="21"/>
      <c r="AE285" s="21"/>
      <c r="AF285" s="21">
        <v>0</v>
      </c>
      <c r="AG285" s="21">
        <v>0</v>
      </c>
      <c r="AH285" s="21">
        <v>0</v>
      </c>
      <c r="AI285" s="21">
        <v>0</v>
      </c>
      <c r="AJ285" s="21"/>
      <c r="AK285" s="21"/>
    </row>
    <row r="286" spans="1:37" ht="14.25">
      <c r="A286" s="9">
        <f>COUNTIF(E286:AZ286,"=1000")</f>
        <v>0</v>
      </c>
      <c r="B286" s="9">
        <f>+LARGE(E286:AM286,1)+LARGE(E286:AM286,2)+LARGE(E286:AM286,3)+LARGE(E286:AM286,4)+LARGE(E286:AM286,5)+LARGE(E286:AM286,6)+LARGE(E286:AM286,7)+LARGE(E286:AM286,8)</f>
        <v>3585.6492229334876</v>
      </c>
      <c r="C286" s="15">
        <f>+COUNTIF(E286:AM286,"&gt;0")</f>
        <v>5</v>
      </c>
      <c r="D286" t="s">
        <v>12</v>
      </c>
      <c r="E286" s="24"/>
      <c r="F286" s="79"/>
      <c r="G286" s="79"/>
      <c r="H286" s="24"/>
      <c r="I286" s="24"/>
      <c r="J286" s="24"/>
      <c r="K286" s="76"/>
      <c r="L286" s="24"/>
      <c r="M286" s="24"/>
      <c r="N286" s="79"/>
      <c r="O286" s="24"/>
      <c r="P286" s="20"/>
      <c r="Q286" s="20"/>
      <c r="R286" s="20"/>
      <c r="S286" s="26">
        <f>+$B$157</f>
        <v>869.9813219506595</v>
      </c>
      <c r="T286" s="20"/>
      <c r="U286" s="26">
        <f>+$B$168</f>
        <v>831.5390988137292</v>
      </c>
      <c r="V286" s="26">
        <f>+$B$186</f>
        <v>523.4146364631515</v>
      </c>
      <c r="W286" s="20"/>
      <c r="X286" s="20"/>
      <c r="Y286" s="26">
        <f>+$B$210</f>
        <v>574.6315084555191</v>
      </c>
      <c r="Z286" s="20"/>
      <c r="AA286" s="76"/>
      <c r="AB286" s="21"/>
      <c r="AC286" s="21"/>
      <c r="AD286" s="24">
        <f>+$B$248</f>
        <v>786.0826572504284</v>
      </c>
      <c r="AE286" s="21"/>
      <c r="AF286" s="21">
        <v>0</v>
      </c>
      <c r="AG286" s="21">
        <v>0</v>
      </c>
      <c r="AH286" s="21">
        <v>0</v>
      </c>
      <c r="AI286" s="21">
        <v>0</v>
      </c>
      <c r="AJ286" s="21"/>
      <c r="AK286" s="21"/>
    </row>
    <row r="287" spans="1:37" ht="14.25">
      <c r="A287" s="9">
        <f>COUNTIF(E287:AZ287,"=1000")</f>
        <v>0</v>
      </c>
      <c r="B287" s="9">
        <f>+LARGE(E287:AM287,1)+LARGE(E287:AM287,2)+LARGE(E287:AM287,3)+LARGE(E287:AM287,4)+LARGE(E287:AM287,5)+LARGE(E287:AM287,6)+LARGE(E287:AM287,7)+LARGE(E287:AM287,8)</f>
        <v>3533.4805141539146</v>
      </c>
      <c r="C287" s="16">
        <f>+COUNTIF(E287:AM287,"&gt;0")</f>
        <v>5</v>
      </c>
      <c r="D287" s="3" t="s">
        <v>119</v>
      </c>
      <c r="E287" s="79"/>
      <c r="F287" s="79"/>
      <c r="G287" s="24"/>
      <c r="H287" s="20"/>
      <c r="I287" s="26">
        <f>+$B$49</f>
        <v>590.3707462252703</v>
      </c>
      <c r="J287" s="26"/>
      <c r="K287" s="26">
        <f>+$B$55</f>
        <v>760.2006941410948</v>
      </c>
      <c r="L287" s="26"/>
      <c r="M287" s="26"/>
      <c r="N287" s="26"/>
      <c r="O287" s="26"/>
      <c r="P287" s="24"/>
      <c r="Q287" s="24"/>
      <c r="R287" s="24">
        <f>+$B$129</f>
        <v>733.4135695986312</v>
      </c>
      <c r="S287" s="24">
        <f>+$B$144</f>
        <v>759.4219347888749</v>
      </c>
      <c r="T287" s="79"/>
      <c r="U287" s="24"/>
      <c r="V287" s="24">
        <f>+$B$182</f>
        <v>690.0735694000435</v>
      </c>
      <c r="W287" s="21"/>
      <c r="X287" s="21"/>
      <c r="Y287" s="79"/>
      <c r="Z287" s="79"/>
      <c r="AA287" s="76"/>
      <c r="AB287" s="79"/>
      <c r="AC287" s="79"/>
      <c r="AD287" s="21"/>
      <c r="AE287" s="21"/>
      <c r="AF287" s="79"/>
      <c r="AG287" s="21">
        <v>0</v>
      </c>
      <c r="AH287" s="21">
        <v>0</v>
      </c>
      <c r="AI287" s="21">
        <v>0</v>
      </c>
      <c r="AJ287" s="21"/>
      <c r="AK287" s="21"/>
    </row>
    <row r="288" spans="1:37" ht="14.25">
      <c r="A288" s="9">
        <f>COUNTIF(E288:AZ288,"=1000")</f>
        <v>0</v>
      </c>
      <c r="B288" s="9">
        <f>+LARGE(E288:AM288,1)+LARGE(E288:AM288,2)+LARGE(E288:AM288,3)+LARGE(E288:AM288,4)+LARGE(E288:AM288,5)+LARGE(E288:AM288,6)+LARGE(E288:AM288,7)+LARGE(E288:AM288,8)</f>
        <v>3399.2045949769304</v>
      </c>
      <c r="C288" s="22">
        <f>+COUNTIF(E288:AM288,"&gt;0")</f>
        <v>4</v>
      </c>
      <c r="D288" t="s">
        <v>15</v>
      </c>
      <c r="E288" s="24"/>
      <c r="F288" s="24">
        <f>+$B$19</f>
        <v>844.6723454125067</v>
      </c>
      <c r="G288" s="24"/>
      <c r="H288" s="24">
        <f>+$B$35</f>
        <v>961.0147509481951</v>
      </c>
      <c r="I288" s="24">
        <f>+$B$44</f>
        <v>862.4761066337845</v>
      </c>
      <c r="J288" s="24">
        <f>+$B$56</f>
        <v>731.0413919824442</v>
      </c>
      <c r="K288" s="76"/>
      <c r="L288" s="79"/>
      <c r="M288" s="24"/>
      <c r="N288" s="24"/>
      <c r="O288" s="24"/>
      <c r="P288" s="79"/>
      <c r="Q288" s="24"/>
      <c r="R288" s="24"/>
      <c r="S288" s="24"/>
      <c r="T288" s="76"/>
      <c r="U288" s="76"/>
      <c r="V288" s="24"/>
      <c r="W288" s="24"/>
      <c r="X288" s="29"/>
      <c r="Y288" s="24"/>
      <c r="Z288" s="76"/>
      <c r="AA288" s="21"/>
      <c r="AB288" s="76"/>
      <c r="AC288" s="76"/>
      <c r="AD288" s="21"/>
      <c r="AE288" s="21"/>
      <c r="AF288" s="79">
        <v>0</v>
      </c>
      <c r="AG288" s="21">
        <v>0</v>
      </c>
      <c r="AH288" s="21">
        <v>0</v>
      </c>
      <c r="AI288" s="21">
        <v>0</v>
      </c>
      <c r="AJ288" s="21"/>
      <c r="AK288" s="21"/>
    </row>
    <row r="289" spans="1:37" ht="14.25">
      <c r="A289" s="9">
        <f>COUNTIF(E289:AZ289,"=1000")</f>
        <v>0</v>
      </c>
      <c r="B289" s="9">
        <f>+LARGE(E289:AM289,1)+LARGE(E289:AM289,2)+LARGE(E289:AM289,3)+LARGE(E289:AM289,4)+LARGE(E289:AM289,5)+LARGE(E289:AM289,6)+LARGE(E289:AM289,7)+LARGE(E289:AM289,8)</f>
        <v>2853.3365878066734</v>
      </c>
      <c r="C289" s="27">
        <f>+COUNTIF(E289:AM289,"&gt;0")</f>
        <v>4</v>
      </c>
      <c r="D289" t="s">
        <v>37</v>
      </c>
      <c r="E289" s="79"/>
      <c r="F289" s="76"/>
      <c r="G289" s="24">
        <f>+$B$27</f>
        <v>661.1613779622859</v>
      </c>
      <c r="H289" s="79"/>
      <c r="I289" s="24"/>
      <c r="J289" s="24">
        <f>+$B$59</f>
        <v>617.1018738635809</v>
      </c>
      <c r="K289" s="21"/>
      <c r="L289" s="24"/>
      <c r="M289" s="24"/>
      <c r="N289" s="76"/>
      <c r="O289" s="24">
        <f>+$B$95</f>
        <v>847.1686084099799</v>
      </c>
      <c r="P289" s="24"/>
      <c r="Q289" s="79"/>
      <c r="R289" s="79"/>
      <c r="S289" s="79"/>
      <c r="T289" s="79"/>
      <c r="U289" s="79"/>
      <c r="V289" s="24">
        <f>+$B$180</f>
        <v>727.9047275708267</v>
      </c>
      <c r="W289" s="79"/>
      <c r="X289" s="79"/>
      <c r="Y289" s="79"/>
      <c r="Z289" s="79"/>
      <c r="AA289" s="21"/>
      <c r="AB289" s="21"/>
      <c r="AC289" s="21"/>
      <c r="AD289" s="79"/>
      <c r="AE289" s="21"/>
      <c r="AF289" s="79">
        <v>0</v>
      </c>
      <c r="AG289" s="21">
        <v>0</v>
      </c>
      <c r="AH289" s="21">
        <v>0</v>
      </c>
      <c r="AI289" s="21">
        <v>0</v>
      </c>
      <c r="AJ289" s="21"/>
      <c r="AK289" s="21"/>
    </row>
    <row r="290" spans="1:37" ht="14.25">
      <c r="A290" s="9">
        <f>COUNTIF(E290:AZ290,"=1000")</f>
        <v>0</v>
      </c>
      <c r="B290" s="9">
        <f>+LARGE(E290:AM290,1)+LARGE(E290:AM290,2)+LARGE(E290:AM290,3)+LARGE(E290:AM290,4)+LARGE(E290:AM290,5)+LARGE(E290:AM290,6)+LARGE(E290:AM290,7)+LARGE(E290:AM290,8)</f>
        <v>2360.6221136834047</v>
      </c>
      <c r="C290" s="29">
        <f>+COUNTIF(E290:AM290,"&gt;0")</f>
        <v>4</v>
      </c>
      <c r="D290" t="s">
        <v>35</v>
      </c>
      <c r="E290" s="24">
        <f>+$B$12</f>
        <v>764.8564324891297</v>
      </c>
      <c r="F290" s="76"/>
      <c r="G290" s="24"/>
      <c r="H290" s="24"/>
      <c r="I290" s="24"/>
      <c r="J290" s="24"/>
      <c r="K290" s="70"/>
      <c r="L290" s="24"/>
      <c r="M290" s="24"/>
      <c r="N290" s="21"/>
      <c r="O290" s="24"/>
      <c r="P290" s="76"/>
      <c r="Q290" s="76"/>
      <c r="R290" s="70"/>
      <c r="S290" s="24">
        <f>+$B$150</f>
        <v>567.0978040062821</v>
      </c>
      <c r="T290" s="76"/>
      <c r="U290" s="21"/>
      <c r="V290" s="76"/>
      <c r="W290" s="21"/>
      <c r="X290" s="70"/>
      <c r="Y290" s="24">
        <f>+$B$211</f>
        <v>555.2207199525664</v>
      </c>
      <c r="Z290" s="76"/>
      <c r="AA290" s="21"/>
      <c r="AB290" s="76"/>
      <c r="AC290" s="76"/>
      <c r="AD290" s="21">
        <v>0</v>
      </c>
      <c r="AE290" s="24">
        <f>+$B$258</f>
        <v>473.44715723542663</v>
      </c>
      <c r="AF290" s="21">
        <v>0</v>
      </c>
      <c r="AG290" s="21">
        <v>0</v>
      </c>
      <c r="AH290" s="21">
        <v>0</v>
      </c>
      <c r="AI290" s="21">
        <v>0</v>
      </c>
      <c r="AJ290" s="21"/>
      <c r="AK290" s="21"/>
    </row>
    <row r="291" spans="1:37" ht="14.25">
      <c r="A291" s="9">
        <f>COUNTIF(E291:AZ291,"=1000")</f>
        <v>1</v>
      </c>
      <c r="B291" s="9">
        <f>+LARGE(E291:AM291,1)+LARGE(E291:AM291,2)+LARGE(E291:AM291,3)+LARGE(E291:AM291,4)+LARGE(E291:AM291,5)+LARGE(E291:AM291,6)+LARGE(E291:AM291,7)+LARGE(E291:AM291,8)</f>
        <v>1831.4623137079632</v>
      </c>
      <c r="C291" s="47">
        <f>+COUNTIF(E291:AM291,"&gt;0")</f>
        <v>2</v>
      </c>
      <c r="D291" t="s">
        <v>28</v>
      </c>
      <c r="E291" s="76"/>
      <c r="F291" s="76"/>
      <c r="G291" s="76"/>
      <c r="H291" s="65"/>
      <c r="I291" s="24"/>
      <c r="J291" s="24"/>
      <c r="K291" s="76"/>
      <c r="L291" s="24"/>
      <c r="M291" s="24"/>
      <c r="N291" s="21"/>
      <c r="O291" s="24">
        <f>+$B$93</f>
        <v>1000</v>
      </c>
      <c r="P291" s="24"/>
      <c r="Q291" s="21"/>
      <c r="R291" s="76"/>
      <c r="S291" s="24"/>
      <c r="T291" s="21"/>
      <c r="U291" s="70"/>
      <c r="V291" s="76"/>
      <c r="W291" s="21"/>
      <c r="X291" s="76"/>
      <c r="Y291" s="21"/>
      <c r="Z291" s="21"/>
      <c r="AA291" s="24">
        <f>+$B$225</f>
        <v>831.4623137079632</v>
      </c>
      <c r="AB291" s="21"/>
      <c r="AC291" s="21"/>
      <c r="AD291" s="21">
        <v>0</v>
      </c>
      <c r="AE291" s="21">
        <v>0</v>
      </c>
      <c r="AF291" s="21">
        <v>0</v>
      </c>
      <c r="AG291" s="21">
        <v>0</v>
      </c>
      <c r="AH291" s="21">
        <v>0</v>
      </c>
      <c r="AI291" s="21">
        <v>0</v>
      </c>
      <c r="AJ291" s="21"/>
      <c r="AK291" s="21"/>
    </row>
    <row r="292" spans="1:37" ht="14.25">
      <c r="A292" s="9">
        <f>COUNTIF(E292:AZ292,"=1000")</f>
        <v>0</v>
      </c>
      <c r="B292" s="9">
        <f>+LARGE(E292:AM292,1)+LARGE(E292:AM292,2)+LARGE(E292:AM292,3)+LARGE(E292:AM292,4)+LARGE(E292:AM292,5)+LARGE(E292:AM292,6)+LARGE(E292:AM292,7)+LARGE(E292:AM292,8)</f>
        <v>1677.2752371033448</v>
      </c>
      <c r="C292" s="65">
        <f>+COUNTIF(E292:AM292,"&gt;0")</f>
        <v>3</v>
      </c>
      <c r="D292" t="s">
        <v>89</v>
      </c>
      <c r="E292" s="24"/>
      <c r="F292" s="24"/>
      <c r="G292" s="24">
        <f>+$B$28</f>
        <v>571.2332657277946</v>
      </c>
      <c r="H292" s="76"/>
      <c r="I292" s="24">
        <f>+$B$48</f>
        <v>598.2882044740066</v>
      </c>
      <c r="J292" s="24"/>
      <c r="K292" s="24">
        <f>+$B$68</f>
        <v>507.7537669015438</v>
      </c>
      <c r="L292" s="24"/>
      <c r="M292" s="24"/>
      <c r="N292" s="47"/>
      <c r="O292" s="24"/>
      <c r="P292" s="24"/>
      <c r="Q292" s="76"/>
      <c r="R292" s="24"/>
      <c r="S292" s="24"/>
      <c r="T292" s="76"/>
      <c r="U292" s="76"/>
      <c r="V292" s="24"/>
      <c r="W292" s="76"/>
      <c r="X292" s="24"/>
      <c r="Y292" s="76"/>
      <c r="Z292" s="76"/>
      <c r="AA292" s="27"/>
      <c r="AB292" s="27"/>
      <c r="AC292" s="27"/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/>
      <c r="AK292" s="27"/>
    </row>
    <row r="293" spans="1:37" ht="14.25">
      <c r="A293" s="9">
        <f>COUNTIF(E293:AZ293,"=1000")</f>
        <v>0</v>
      </c>
      <c r="B293" s="9">
        <f>+LARGE(E293:AM293,1)+LARGE(E293:AM293,2)+LARGE(E293:AM293,3)+LARGE(E293:AM293,4)+LARGE(E293:AM293,5)+LARGE(E293:AM293,6)+LARGE(E293:AM293,7)+LARGE(E293:AM293,8)</f>
        <v>1645.8656410859967</v>
      </c>
      <c r="C293" s="29">
        <f>+COUNTIF(E293:AM293,"&gt;0")</f>
        <v>2</v>
      </c>
      <c r="D293" t="s">
        <v>270</v>
      </c>
      <c r="E293" s="24"/>
      <c r="F293" s="24"/>
      <c r="G293" s="76"/>
      <c r="H293" s="76"/>
      <c r="I293" s="24"/>
      <c r="J293" s="24"/>
      <c r="K293" s="47"/>
      <c r="L293" s="24"/>
      <c r="M293" s="24"/>
      <c r="N293" s="47"/>
      <c r="O293" s="24"/>
      <c r="P293" s="24"/>
      <c r="Q293" s="65"/>
      <c r="R293" s="65"/>
      <c r="S293" s="76"/>
      <c r="T293" s="76"/>
      <c r="U293" s="24">
        <f>+$B$167</f>
        <v>874.640207610683</v>
      </c>
      <c r="V293" s="24">
        <f>+$B$177</f>
        <v>771.2254334753136</v>
      </c>
      <c r="W293" s="76"/>
      <c r="X293" s="65"/>
      <c r="Y293" s="76"/>
      <c r="Z293" s="65"/>
      <c r="AA293" s="29"/>
      <c r="AB293" s="29"/>
      <c r="AC293" s="29"/>
      <c r="AD293" s="29">
        <v>0</v>
      </c>
      <c r="AE293" s="29">
        <v>0</v>
      </c>
      <c r="AF293" s="29">
        <v>0</v>
      </c>
      <c r="AG293" s="29">
        <v>0</v>
      </c>
      <c r="AH293" s="29">
        <v>0</v>
      </c>
      <c r="AI293" s="29">
        <v>0</v>
      </c>
      <c r="AJ293" s="29"/>
      <c r="AK293" s="29"/>
    </row>
    <row r="294" spans="1:37" ht="14.25">
      <c r="A294" s="9">
        <f>COUNTIF(E294:AZ294,"=1000")</f>
        <v>0</v>
      </c>
      <c r="B294" s="9">
        <f>+LARGE(E294:AM294,1)+LARGE(E294:AM294,2)+LARGE(E294:AM294,3)+LARGE(E294:AM294,4)+LARGE(E294:AM294,5)+LARGE(E294:AM294,6)+LARGE(E294:AM294,7)+LARGE(E294:AM294,8)</f>
        <v>1626.7173526352394</v>
      </c>
      <c r="C294" s="47">
        <f>+COUNTIF(E294:AM294,"&gt;0")</f>
        <v>3</v>
      </c>
      <c r="D294" t="s">
        <v>256</v>
      </c>
      <c r="E294" s="24"/>
      <c r="F294" s="24"/>
      <c r="G294" s="29"/>
      <c r="H294" s="29"/>
      <c r="I294" s="24"/>
      <c r="J294" s="24"/>
      <c r="K294" s="29"/>
      <c r="L294" s="24"/>
      <c r="M294" s="24"/>
      <c r="N294" s="29"/>
      <c r="O294" s="24"/>
      <c r="P294" s="24"/>
      <c r="Q294" s="29"/>
      <c r="R294" s="29"/>
      <c r="S294" s="76"/>
      <c r="T294" s="24">
        <f>+$B$160</f>
        <v>527.119334097706</v>
      </c>
      <c r="U294" s="24"/>
      <c r="V294" s="24"/>
      <c r="W294" s="24">
        <f>+$B$192</f>
        <v>594.0580737366213</v>
      </c>
      <c r="X294" s="29"/>
      <c r="Y294" s="24">
        <f>+$B$212</f>
        <v>505.539944800912</v>
      </c>
      <c r="Z294" s="29"/>
      <c r="AA294" s="76"/>
      <c r="AB294" s="29"/>
      <c r="AC294" s="29"/>
      <c r="AD294" s="29">
        <v>0</v>
      </c>
      <c r="AE294" s="29">
        <v>0</v>
      </c>
      <c r="AF294" s="29">
        <v>0</v>
      </c>
      <c r="AG294" s="29">
        <v>0</v>
      </c>
      <c r="AH294" s="29">
        <v>0</v>
      </c>
      <c r="AI294" s="29">
        <v>0</v>
      </c>
      <c r="AJ294" s="29"/>
      <c r="AK294" s="29"/>
    </row>
    <row r="295" spans="1:37" ht="14.25">
      <c r="A295" s="9">
        <f>COUNTIF(E295:AZ295,"=1000")</f>
        <v>0</v>
      </c>
      <c r="B295" s="19">
        <f>+LARGE(E295:AM295,1)+LARGE(E295:AM295,2)+LARGE(E295:AM295,3)+LARGE(E295:AM295,4)+LARGE(E295:AM295,5)+LARGE(E295:AM295,6)+LARGE(E295:AM295,7)+LARGE(E295:AM295,8)</f>
        <v>760.2006941410948</v>
      </c>
      <c r="C295" s="20">
        <f>+COUNTIF(E295:AM295,"&gt;0")</f>
        <v>1</v>
      </c>
      <c r="D295" s="7" t="s">
        <v>34</v>
      </c>
      <c r="E295" s="20"/>
      <c r="F295" s="20"/>
      <c r="G295" s="76"/>
      <c r="H295" s="29"/>
      <c r="I295" s="24"/>
      <c r="J295" s="24">
        <f>+$B$55</f>
        <v>760.2006941410948</v>
      </c>
      <c r="K295" s="76"/>
      <c r="L295" s="24"/>
      <c r="M295" s="24"/>
      <c r="N295" s="29"/>
      <c r="O295" s="24"/>
      <c r="P295" s="76"/>
      <c r="Q295" s="29"/>
      <c r="R295" s="76"/>
      <c r="S295" s="76"/>
      <c r="T295" s="29"/>
      <c r="U295" s="29"/>
      <c r="V295" s="76"/>
      <c r="W295" s="29"/>
      <c r="X295" s="76"/>
      <c r="Y295" s="29"/>
      <c r="Z295" s="29"/>
      <c r="AA295" s="29"/>
      <c r="AB295" s="29"/>
      <c r="AC295" s="29">
        <v>0</v>
      </c>
      <c r="AD295" s="29">
        <v>0</v>
      </c>
      <c r="AE295" s="29">
        <v>0</v>
      </c>
      <c r="AF295" s="29">
        <v>0</v>
      </c>
      <c r="AG295" s="29">
        <v>0</v>
      </c>
      <c r="AH295" s="29">
        <v>0</v>
      </c>
      <c r="AI295" s="29">
        <v>0</v>
      </c>
      <c r="AJ295" s="29"/>
      <c r="AK295" s="29"/>
    </row>
    <row r="296" spans="1:37" ht="14.25">
      <c r="A296" s="9">
        <f>COUNTIF(E296:AZ296,"=1000")</f>
        <v>0</v>
      </c>
      <c r="B296" s="9">
        <f>+LARGE(E296:AM296,1)+LARGE(E296:AM296,2)+LARGE(E296:AM296,3)+LARGE(E296:AM296,4)+LARGE(E296:AM296,5)+LARGE(E296:AM296,6)+LARGE(E296:AM296,7)+LARGE(E296:AM296,8)</f>
        <v>656.2006533993739</v>
      </c>
      <c r="C296" s="65">
        <f>+COUNTIF(E296:AM296,"&gt;0")</f>
        <v>1</v>
      </c>
      <c r="D296" t="s">
        <v>169</v>
      </c>
      <c r="E296" s="24"/>
      <c r="F296" s="24"/>
      <c r="G296" s="65"/>
      <c r="H296" s="65"/>
      <c r="I296" s="24"/>
      <c r="J296" s="24"/>
      <c r="K296" s="65"/>
      <c r="L296" s="24"/>
      <c r="M296" s="24"/>
      <c r="N296" s="65"/>
      <c r="O296" s="24">
        <f>+$B$99</f>
        <v>656.2006533993739</v>
      </c>
      <c r="P296" s="24"/>
      <c r="Q296" s="65"/>
      <c r="R296" s="65"/>
      <c r="S296" s="65"/>
      <c r="T296" s="65"/>
      <c r="U296" s="76"/>
      <c r="V296" s="76"/>
      <c r="W296" s="65"/>
      <c r="X296" s="65"/>
      <c r="Y296" s="65"/>
      <c r="Z296" s="65"/>
      <c r="AA296" s="65"/>
      <c r="AB296" s="65"/>
      <c r="AC296" s="65">
        <v>0</v>
      </c>
      <c r="AD296" s="65">
        <v>0</v>
      </c>
      <c r="AE296" s="65">
        <v>0</v>
      </c>
      <c r="AF296" s="65">
        <v>0</v>
      </c>
      <c r="AG296" s="65">
        <v>0</v>
      </c>
      <c r="AH296" s="65">
        <v>0</v>
      </c>
      <c r="AI296" s="65">
        <v>0</v>
      </c>
      <c r="AJ296" s="65"/>
      <c r="AK296" s="65"/>
    </row>
    <row r="297" spans="1:37" ht="14.25">
      <c r="A297" s="9">
        <f>COUNTIF(E297:AZ297,"=1000")</f>
        <v>0</v>
      </c>
      <c r="B297" s="9">
        <f>+LARGE(E297:AM297,1)+LARGE(E297:AM297,2)+LARGE(E297:AM297,3)+LARGE(E297:AM297,4)+LARGE(E297:AM297,5)+LARGE(E297:AM297,6)+LARGE(E297:AM297,7)+LARGE(E297:AM297,8)</f>
        <v>326.05399357554035</v>
      </c>
      <c r="C297" s="65">
        <f>+COUNTIF(E297:AM297,"&gt;0")</f>
        <v>1</v>
      </c>
      <c r="D297" s="3" t="s">
        <v>291</v>
      </c>
      <c r="E297" s="76"/>
      <c r="F297" s="76"/>
      <c r="G297" s="65"/>
      <c r="H297" s="65"/>
      <c r="I297" s="24"/>
      <c r="J297" s="24"/>
      <c r="K297" s="65"/>
      <c r="L297" s="24"/>
      <c r="M297" s="24"/>
      <c r="N297" s="65"/>
      <c r="O297" s="24"/>
      <c r="P297" s="24"/>
      <c r="Q297" s="65"/>
      <c r="R297" s="65"/>
      <c r="S297" s="65"/>
      <c r="T297" s="76"/>
      <c r="U297" s="76"/>
      <c r="V297" s="76"/>
      <c r="W297" s="76"/>
      <c r="X297" s="24">
        <f>+$B$200</f>
        <v>326.05399357554035</v>
      </c>
      <c r="Y297" s="76"/>
      <c r="Z297" s="65"/>
      <c r="AA297" s="65"/>
      <c r="AB297" s="65"/>
      <c r="AC297" s="65">
        <v>0</v>
      </c>
      <c r="AD297" s="65">
        <v>0</v>
      </c>
      <c r="AE297" s="65">
        <v>0</v>
      </c>
      <c r="AF297" s="65">
        <v>0</v>
      </c>
      <c r="AG297" s="65">
        <v>0</v>
      </c>
      <c r="AH297" s="65">
        <v>0</v>
      </c>
      <c r="AI297" s="65">
        <v>0</v>
      </c>
      <c r="AJ297" s="65"/>
      <c r="AK297" s="65"/>
    </row>
    <row r="298" spans="8:14" ht="14.25">
      <c r="H298" s="2"/>
      <c r="I298" s="2"/>
      <c r="J298" s="2"/>
      <c r="K298" s="2"/>
      <c r="L298" s="2"/>
      <c r="M298" s="2"/>
      <c r="N298" s="2"/>
    </row>
    <row r="299" spans="8:14" ht="14.25">
      <c r="H299" s="2"/>
      <c r="I299" s="2"/>
      <c r="J299" s="2"/>
      <c r="K299" s="2"/>
      <c r="L299" s="2"/>
      <c r="M299" s="2"/>
      <c r="N299" s="2"/>
    </row>
    <row r="300" spans="8:14" ht="14.25">
      <c r="H300" s="2"/>
      <c r="I300" s="2"/>
      <c r="J300" s="2"/>
      <c r="K300" s="2"/>
      <c r="L300" s="2"/>
      <c r="M300" s="2"/>
      <c r="N300" s="2"/>
    </row>
    <row r="301" spans="8:14" ht="14.25">
      <c r="H301" s="2"/>
      <c r="I301" s="2"/>
      <c r="J301" s="2"/>
      <c r="K301" s="2"/>
      <c r="L301" s="2"/>
      <c r="M301" s="2"/>
      <c r="N301" s="2"/>
    </row>
    <row r="302" spans="8:14" ht="14.25">
      <c r="H302" s="2"/>
      <c r="I302" s="2"/>
      <c r="J302" s="2"/>
      <c r="K302" s="2"/>
      <c r="L302" s="2"/>
      <c r="M302" s="2"/>
      <c r="N302" s="2"/>
    </row>
    <row r="303" spans="8:14" ht="14.25">
      <c r="H303" s="2"/>
      <c r="I303" s="2"/>
      <c r="J303" s="2"/>
      <c r="K303" s="2"/>
      <c r="L303" s="2"/>
      <c r="M303" s="2"/>
      <c r="N303" s="2"/>
    </row>
    <row r="304" spans="8:14" ht="14.25">
      <c r="H304" s="2"/>
      <c r="I304" s="2"/>
      <c r="J304" s="2"/>
      <c r="K304" s="2"/>
      <c r="L304" s="2"/>
      <c r="M304" s="2"/>
      <c r="N304" s="2"/>
    </row>
    <row r="305" spans="8:14" ht="14.25">
      <c r="H305" s="2"/>
      <c r="I305" s="2"/>
      <c r="J305" s="2"/>
      <c r="K305" s="2"/>
      <c r="L305" s="2"/>
      <c r="M305" s="2"/>
      <c r="N305" s="2"/>
    </row>
    <row r="306" spans="8:14" ht="14.25">
      <c r="H306" s="2"/>
      <c r="I306" s="2"/>
      <c r="J306" s="2"/>
      <c r="K306" s="2"/>
      <c r="L306" s="2"/>
      <c r="M306" s="2"/>
      <c r="N306" s="2"/>
    </row>
    <row r="307" spans="8:14" ht="14.25">
      <c r="H307" s="2"/>
      <c r="I307" s="2"/>
      <c r="J307" s="2"/>
      <c r="K307" s="2"/>
      <c r="L307" s="2"/>
      <c r="M307" s="2"/>
      <c r="N307" s="2"/>
    </row>
    <row r="308" spans="8:14" ht="14.25">
      <c r="H308" s="2"/>
      <c r="I308" s="2"/>
      <c r="J308" s="2"/>
      <c r="K308" s="2"/>
      <c r="L308" s="2"/>
      <c r="M308" s="2"/>
      <c r="N308" s="2"/>
    </row>
    <row r="309" spans="8:14" ht="14.25">
      <c r="H309" s="2"/>
      <c r="I309" s="2"/>
      <c r="J309" s="2"/>
      <c r="K309" s="2"/>
      <c r="L309" s="2"/>
      <c r="M309" s="2"/>
      <c r="N309" s="2"/>
    </row>
    <row r="310" spans="8:14" ht="14.25">
      <c r="H310" s="2"/>
      <c r="I310" s="2"/>
      <c r="J310" s="2"/>
      <c r="K310" s="2"/>
      <c r="L310" s="2"/>
      <c r="M310" s="2"/>
      <c r="N310" s="2"/>
    </row>
    <row r="311" spans="8:14" ht="14.25">
      <c r="H311" s="2"/>
      <c r="I311" s="2"/>
      <c r="J311" s="2"/>
      <c r="K311" s="2"/>
      <c r="L311" s="2"/>
      <c r="M311" s="2"/>
      <c r="N311" s="2"/>
    </row>
    <row r="312" spans="8:14" ht="14.25">
      <c r="H312" s="2"/>
      <c r="I312" s="2"/>
      <c r="J312" s="2"/>
      <c r="K312" s="2"/>
      <c r="L312" s="2"/>
      <c r="M312" s="2"/>
      <c r="N312" s="2"/>
    </row>
    <row r="313" spans="8:14" ht="14.25">
      <c r="H313" s="2"/>
      <c r="I313" s="2"/>
      <c r="J313" s="2"/>
      <c r="K313" s="2"/>
      <c r="L313" s="2"/>
      <c r="M313" s="2"/>
      <c r="N313" s="2"/>
    </row>
    <row r="314" spans="8:14" ht="14.25">
      <c r="H314" s="2"/>
      <c r="I314" s="2"/>
      <c r="J314" s="2"/>
      <c r="K314" s="2"/>
      <c r="L314" s="2"/>
      <c r="M314" s="2"/>
      <c r="N314" s="2"/>
    </row>
    <row r="315" spans="8:14" ht="14.25">
      <c r="H315" s="2"/>
      <c r="I315" s="2"/>
      <c r="J315" s="2"/>
      <c r="K315" s="2"/>
      <c r="L315" s="2"/>
      <c r="M315" s="2"/>
      <c r="N315" s="2"/>
    </row>
    <row r="316" spans="8:14" ht="14.25">
      <c r="H316" s="2"/>
      <c r="I316" s="2"/>
      <c r="J316" s="2"/>
      <c r="K316" s="2"/>
      <c r="L316" s="2"/>
      <c r="M316" s="2"/>
      <c r="N316" s="2"/>
    </row>
    <row r="317" spans="8:14" ht="14.25">
      <c r="H317" s="2"/>
      <c r="I317" s="2"/>
      <c r="J317" s="2"/>
      <c r="K317" s="2"/>
      <c r="L317" s="2"/>
      <c r="M317" s="2"/>
      <c r="N317" s="2"/>
    </row>
    <row r="318" spans="8:14" ht="14.25">
      <c r="H318" s="2"/>
      <c r="I318" s="2"/>
      <c r="J318" s="2"/>
      <c r="K318" s="2"/>
      <c r="L318" s="2"/>
      <c r="M318" s="2"/>
      <c r="N318" s="2"/>
    </row>
    <row r="319" spans="8:14" ht="14.25">
      <c r="H319" s="2"/>
      <c r="I319" s="2"/>
      <c r="J319" s="2"/>
      <c r="K319" s="2"/>
      <c r="L319" s="2"/>
      <c r="M319" s="2"/>
      <c r="N319" s="2"/>
    </row>
    <row r="320" spans="8:14" ht="14.25">
      <c r="H320" s="2"/>
      <c r="I320" s="2"/>
      <c r="J320" s="2"/>
      <c r="K320" s="2"/>
      <c r="L320" s="2"/>
      <c r="M320" s="2"/>
      <c r="N320" s="2"/>
    </row>
    <row r="321" spans="8:14" ht="14.25">
      <c r="H321" s="2"/>
      <c r="I321" s="2"/>
      <c r="J321" s="2"/>
      <c r="K321" s="2"/>
      <c r="L321" s="2"/>
      <c r="M321" s="2"/>
      <c r="N321" s="2"/>
    </row>
    <row r="322" spans="8:14" ht="14.25">
      <c r="H322" s="2"/>
      <c r="I322" s="2"/>
      <c r="J322" s="2"/>
      <c r="K322" s="2"/>
      <c r="L322" s="2"/>
      <c r="M322" s="2"/>
      <c r="N322" s="2"/>
    </row>
    <row r="323" spans="8:14" ht="14.25">
      <c r="H323" s="2"/>
      <c r="I323" s="2"/>
      <c r="J323" s="2"/>
      <c r="K323" s="2"/>
      <c r="L323" s="2"/>
      <c r="M323" s="2"/>
      <c r="N323" s="2"/>
    </row>
    <row r="324" spans="8:14" ht="14.25">
      <c r="H324" s="2"/>
      <c r="I324" s="2"/>
      <c r="J324" s="2"/>
      <c r="K324" s="2"/>
      <c r="L324" s="2"/>
      <c r="M324" s="2"/>
      <c r="N324" s="2"/>
    </row>
    <row r="325" spans="8:14" ht="14.25">
      <c r="H325" s="2"/>
      <c r="I325" s="2"/>
      <c r="J325" s="2"/>
      <c r="K325" s="2"/>
      <c r="L325" s="2"/>
      <c r="M325" s="2"/>
      <c r="N325" s="2"/>
    </row>
    <row r="326" spans="8:14" ht="14.25">
      <c r="H326" s="2"/>
      <c r="I326" s="2"/>
      <c r="J326" s="2"/>
      <c r="K326" s="2"/>
      <c r="L326" s="2"/>
      <c r="M326" s="2"/>
      <c r="N326" s="2"/>
    </row>
    <row r="327" spans="8:14" ht="14.25">
      <c r="H327" s="2"/>
      <c r="I327" s="2"/>
      <c r="J327" s="2"/>
      <c r="K327" s="2"/>
      <c r="L327" s="2"/>
      <c r="M327" s="2"/>
      <c r="N327" s="2"/>
    </row>
    <row r="328" spans="8:14" ht="14.25">
      <c r="H328" s="2"/>
      <c r="I328" s="2"/>
      <c r="J328" s="2"/>
      <c r="K328" s="2"/>
      <c r="L328" s="2"/>
      <c r="M328" s="2"/>
      <c r="N328" s="2"/>
    </row>
    <row r="329" spans="8:14" ht="14.25">
      <c r="H329" s="2"/>
      <c r="I329" s="2"/>
      <c r="J329" s="2"/>
      <c r="K329" s="2"/>
      <c r="L329" s="2"/>
      <c r="M329" s="2"/>
      <c r="N329" s="2"/>
    </row>
    <row r="330" spans="8:14" ht="14.25">
      <c r="H330" s="2"/>
      <c r="I330" s="2"/>
      <c r="J330" s="2"/>
      <c r="K330" s="2"/>
      <c r="L330" s="2"/>
      <c r="M330" s="2"/>
      <c r="N330" s="2"/>
    </row>
    <row r="331" spans="8:14" ht="14.25">
      <c r="H331" s="2"/>
      <c r="I331" s="2"/>
      <c r="J331" s="2"/>
      <c r="K331" s="2"/>
      <c r="L331" s="2"/>
      <c r="M331" s="2"/>
      <c r="N331" s="2"/>
    </row>
    <row r="332" spans="8:14" ht="14.25">
      <c r="H332" s="2"/>
      <c r="I332" s="2"/>
      <c r="J332" s="2"/>
      <c r="K332" s="2"/>
      <c r="L332" s="2"/>
      <c r="M332" s="2"/>
      <c r="N332" s="2"/>
    </row>
    <row r="333" spans="8:14" ht="14.25">
      <c r="H333" s="2"/>
      <c r="I333" s="2"/>
      <c r="J333" s="2"/>
      <c r="K333" s="2"/>
      <c r="L333" s="2"/>
      <c r="M333" s="2"/>
      <c r="N333" s="2"/>
    </row>
    <row r="334" spans="8:14" ht="14.25">
      <c r="H334" s="2"/>
      <c r="I334" s="2"/>
      <c r="J334" s="2"/>
      <c r="K334" s="2"/>
      <c r="L334" s="2"/>
      <c r="M334" s="2"/>
      <c r="N334" s="2"/>
    </row>
    <row r="335" spans="8:14" ht="14.25">
      <c r="H335" s="2"/>
      <c r="I335" s="2"/>
      <c r="J335" s="2"/>
      <c r="K335" s="2"/>
      <c r="L335" s="2"/>
      <c r="M335" s="2"/>
      <c r="N335" s="2"/>
    </row>
    <row r="336" spans="8:14" ht="14.25">
      <c r="H336" s="2"/>
      <c r="I336" s="2"/>
      <c r="J336" s="2"/>
      <c r="K336" s="2"/>
      <c r="L336" s="2"/>
      <c r="M336" s="2"/>
      <c r="N336" s="2"/>
    </row>
    <row r="337" spans="8:14" ht="14.25">
      <c r="H337" s="2"/>
      <c r="I337" s="2"/>
      <c r="J337" s="2"/>
      <c r="K337" s="2"/>
      <c r="L337" s="2"/>
      <c r="M337" s="2"/>
      <c r="N337" s="2"/>
    </row>
    <row r="338" spans="8:14" ht="14.25">
      <c r="H338" s="2"/>
      <c r="I338" s="2"/>
      <c r="J338" s="2"/>
      <c r="K338" s="2"/>
      <c r="L338" s="2"/>
      <c r="M338" s="2"/>
      <c r="N338" s="2"/>
    </row>
    <row r="339" spans="8:14" ht="14.25">
      <c r="H339" s="2"/>
      <c r="I339" s="2"/>
      <c r="J339" s="2"/>
      <c r="K339" s="2"/>
      <c r="L339" s="2"/>
      <c r="M339" s="2"/>
      <c r="N339" s="2"/>
    </row>
    <row r="340" spans="8:14" ht="14.25">
      <c r="H340" s="2"/>
      <c r="I340" s="2"/>
      <c r="J340" s="2"/>
      <c r="K340" s="2"/>
      <c r="L340" s="2"/>
      <c r="M340" s="2"/>
      <c r="N340" s="2"/>
    </row>
    <row r="341" spans="8:14" ht="14.25">
      <c r="H341" s="2"/>
      <c r="I341" s="2"/>
      <c r="J341" s="2"/>
      <c r="K341" s="2"/>
      <c r="L341" s="2"/>
      <c r="M341" s="2"/>
      <c r="N341" s="2"/>
    </row>
    <row r="342" spans="8:14" ht="14.25">
      <c r="H342" s="2"/>
      <c r="I342" s="2"/>
      <c r="J342" s="2"/>
      <c r="K342" s="2"/>
      <c r="L342" s="2"/>
      <c r="M342" s="2"/>
      <c r="N342" s="2"/>
    </row>
    <row r="343" spans="8:14" ht="14.25">
      <c r="H343" s="2"/>
      <c r="I343" s="2"/>
      <c r="J343" s="2"/>
      <c r="K343" s="2"/>
      <c r="L343" s="2"/>
      <c r="M343" s="2"/>
      <c r="N343" s="2"/>
    </row>
    <row r="344" spans="8:14" ht="14.25">
      <c r="H344" s="2"/>
      <c r="I344" s="2"/>
      <c r="J344" s="2"/>
      <c r="K344" s="2"/>
      <c r="L344" s="2"/>
      <c r="M344" s="2"/>
      <c r="N344" s="2"/>
    </row>
    <row r="345" spans="8:14" ht="14.25">
      <c r="H345" s="2"/>
      <c r="I345" s="2"/>
      <c r="J345" s="2"/>
      <c r="K345" s="2"/>
      <c r="L345" s="2"/>
      <c r="M345" s="2"/>
      <c r="N345" s="2"/>
    </row>
    <row r="346" spans="8:14" ht="14.25">
      <c r="H346" s="2"/>
      <c r="I346" s="2"/>
      <c r="J346" s="2"/>
      <c r="K346" s="2"/>
      <c r="L346" s="2"/>
      <c r="M346" s="2"/>
      <c r="N346" s="2"/>
    </row>
    <row r="347" spans="8:14" ht="14.25">
      <c r="H347" s="2"/>
      <c r="I347" s="2"/>
      <c r="J347" s="2"/>
      <c r="K347" s="2"/>
      <c r="L347" s="2"/>
      <c r="M347" s="2"/>
      <c r="N347" s="2"/>
    </row>
    <row r="348" spans="8:14" ht="14.25">
      <c r="H348" s="2"/>
      <c r="I348" s="2"/>
      <c r="J348" s="2"/>
      <c r="K348" s="2"/>
      <c r="L348" s="2"/>
      <c r="M348" s="2"/>
      <c r="N348" s="2"/>
    </row>
    <row r="349" spans="8:14" ht="14.25">
      <c r="H349" s="2"/>
      <c r="I349" s="2"/>
      <c r="J349" s="2"/>
      <c r="K349" s="2"/>
      <c r="L349" s="2"/>
      <c r="M349" s="2"/>
      <c r="N349" s="2"/>
    </row>
    <row r="350" spans="8:14" ht="14.25">
      <c r="H350" s="2"/>
      <c r="I350" s="2"/>
      <c r="J350" s="2"/>
      <c r="K350" s="2"/>
      <c r="L350" s="2"/>
      <c r="M350" s="2"/>
      <c r="N350" s="2"/>
    </row>
    <row r="351" spans="8:14" ht="14.25">
      <c r="H351" s="2"/>
      <c r="I351" s="2"/>
      <c r="J351" s="2"/>
      <c r="K351" s="2"/>
      <c r="L351" s="2"/>
      <c r="M351" s="2"/>
      <c r="N351" s="2"/>
    </row>
    <row r="352" spans="8:14" ht="14.25">
      <c r="H352" s="2"/>
      <c r="I352" s="2"/>
      <c r="J352" s="2"/>
      <c r="K352" s="2"/>
      <c r="L352" s="2"/>
      <c r="M352" s="2"/>
      <c r="N352" s="2"/>
    </row>
    <row r="353" spans="8:14" ht="14.25">
      <c r="H353" s="2"/>
      <c r="I353" s="2"/>
      <c r="J353" s="2"/>
      <c r="K353" s="2"/>
      <c r="L353" s="2"/>
      <c r="M353" s="2"/>
      <c r="N353" s="2"/>
    </row>
    <row r="354" spans="8:14" ht="14.25">
      <c r="H354" s="2"/>
      <c r="I354" s="2"/>
      <c r="J354" s="2"/>
      <c r="K354" s="2"/>
      <c r="L354" s="2"/>
      <c r="M354" s="2"/>
      <c r="N354" s="2"/>
    </row>
    <row r="355" spans="8:14" ht="14.25">
      <c r="H355" s="2"/>
      <c r="I355" s="2"/>
      <c r="J355" s="2"/>
      <c r="K355" s="2"/>
      <c r="L355" s="2"/>
      <c r="M355" s="2"/>
      <c r="N355" s="2"/>
    </row>
    <row r="356" spans="8:14" ht="14.25">
      <c r="H356" s="2"/>
      <c r="I356" s="2"/>
      <c r="J356" s="2"/>
      <c r="K356" s="2"/>
      <c r="L356" s="2"/>
      <c r="M356" s="2"/>
      <c r="N356" s="2"/>
    </row>
    <row r="357" spans="8:14" ht="14.25">
      <c r="H357" s="2"/>
      <c r="I357" s="2"/>
      <c r="J357" s="2"/>
      <c r="K357" s="2"/>
      <c r="L357" s="2"/>
      <c r="M357" s="2"/>
      <c r="N357" s="2"/>
    </row>
    <row r="358" spans="8:14" ht="14.25">
      <c r="H358" s="2"/>
      <c r="I358" s="2"/>
      <c r="J358" s="2"/>
      <c r="K358" s="2"/>
      <c r="L358" s="2"/>
      <c r="M358" s="2"/>
      <c r="N358" s="2"/>
    </row>
    <row r="359" spans="8:14" ht="14.25">
      <c r="H359" s="2"/>
      <c r="I359" s="2"/>
      <c r="J359" s="2"/>
      <c r="K359" s="2"/>
      <c r="L359" s="2"/>
      <c r="M359" s="2"/>
      <c r="N359" s="2"/>
    </row>
    <row r="360" spans="8:14" ht="14.25">
      <c r="H360" s="2"/>
      <c r="I360" s="2"/>
      <c r="J360" s="2"/>
      <c r="K360" s="2"/>
      <c r="L360" s="2"/>
      <c r="M360" s="2"/>
      <c r="N360" s="2"/>
    </row>
    <row r="361" spans="8:14" ht="14.25">
      <c r="H361" s="2"/>
      <c r="I361" s="2"/>
      <c r="J361" s="2"/>
      <c r="K361" s="2"/>
      <c r="L361" s="2"/>
      <c r="M361" s="2"/>
      <c r="N361" s="2"/>
    </row>
    <row r="362" spans="8:14" ht="14.25">
      <c r="H362" s="2"/>
      <c r="I362" s="2"/>
      <c r="J362" s="2"/>
      <c r="K362" s="2"/>
      <c r="L362" s="2"/>
      <c r="M362" s="2"/>
      <c r="N362" s="2"/>
    </row>
    <row r="363" spans="8:14" ht="14.25">
      <c r="H363" s="2"/>
      <c r="I363" s="2"/>
      <c r="J363" s="2"/>
      <c r="K363" s="2"/>
      <c r="L363" s="2"/>
      <c r="M363" s="2"/>
      <c r="N363" s="2"/>
    </row>
    <row r="364" spans="8:14" ht="14.25">
      <c r="H364" s="2"/>
      <c r="I364" s="2"/>
      <c r="J364" s="2"/>
      <c r="K364" s="2"/>
      <c r="L364" s="2"/>
      <c r="M364" s="2"/>
      <c r="N364" s="2"/>
    </row>
    <row r="365" spans="8:14" ht="14.25">
      <c r="H365" s="2"/>
      <c r="I365" s="2"/>
      <c r="J365" s="2"/>
      <c r="K365" s="2"/>
      <c r="L365" s="2"/>
      <c r="M365" s="2"/>
      <c r="N365" s="2"/>
    </row>
    <row r="366" spans="8:14" ht="14.25">
      <c r="H366" s="2"/>
      <c r="I366" s="2"/>
      <c r="J366" s="2"/>
      <c r="K366" s="2"/>
      <c r="L366" s="2"/>
      <c r="M366" s="2"/>
      <c r="N366" s="2"/>
    </row>
    <row r="367" spans="8:14" ht="14.25">
      <c r="H367" s="2"/>
      <c r="I367" s="2"/>
      <c r="J367" s="2"/>
      <c r="K367" s="2"/>
      <c r="L367" s="2"/>
      <c r="M367" s="2"/>
      <c r="N367" s="2"/>
    </row>
    <row r="368" spans="8:14" ht="14.25">
      <c r="H368" s="2"/>
      <c r="I368" s="2"/>
      <c r="J368" s="2"/>
      <c r="K368" s="2"/>
      <c r="L368" s="2"/>
      <c r="M368" s="2"/>
      <c r="N368" s="2"/>
    </row>
    <row r="369" spans="8:14" ht="14.25">
      <c r="H369" s="2"/>
      <c r="I369" s="2"/>
      <c r="J369" s="2"/>
      <c r="K369" s="2"/>
      <c r="L369" s="2"/>
      <c r="M369" s="2"/>
      <c r="N369" s="2"/>
    </row>
    <row r="370" spans="8:14" ht="14.25">
      <c r="H370" s="2"/>
      <c r="I370" s="2"/>
      <c r="J370" s="2"/>
      <c r="K370" s="2"/>
      <c r="L370" s="2"/>
      <c r="M370" s="2"/>
      <c r="N370" s="2"/>
    </row>
    <row r="371" spans="8:14" ht="14.25">
      <c r="H371" s="2"/>
      <c r="I371" s="2"/>
      <c r="J371" s="2"/>
      <c r="K371" s="2"/>
      <c r="L371" s="2"/>
      <c r="M371" s="2"/>
      <c r="N371" s="2"/>
    </row>
    <row r="372" spans="8:14" ht="14.25">
      <c r="H372" s="2"/>
      <c r="I372" s="2"/>
      <c r="J372" s="2"/>
      <c r="K372" s="2"/>
      <c r="L372" s="2"/>
      <c r="M372" s="2"/>
      <c r="N372" s="2"/>
    </row>
    <row r="373" spans="8:14" ht="14.25">
      <c r="H373" s="2"/>
      <c r="I373" s="2"/>
      <c r="J373" s="2"/>
      <c r="K373" s="2"/>
      <c r="L373" s="2"/>
      <c r="M373" s="2"/>
      <c r="N373" s="2"/>
    </row>
    <row r="374" spans="8:14" ht="14.25">
      <c r="H374" s="2"/>
      <c r="I374" s="2"/>
      <c r="J374" s="2"/>
      <c r="K374" s="2"/>
      <c r="L374" s="2"/>
      <c r="M374" s="2"/>
      <c r="N374" s="2"/>
    </row>
    <row r="375" spans="8:14" ht="14.25">
      <c r="H375" s="2"/>
      <c r="I375" s="2"/>
      <c r="J375" s="2"/>
      <c r="K375" s="2"/>
      <c r="L375" s="2"/>
      <c r="M375" s="2"/>
      <c r="N375" s="2"/>
    </row>
    <row r="376" spans="8:14" ht="14.25">
      <c r="H376" s="2"/>
      <c r="I376" s="2"/>
      <c r="J376" s="2"/>
      <c r="K376" s="2"/>
      <c r="L376" s="2"/>
      <c r="M376" s="2"/>
      <c r="N376" s="2"/>
    </row>
    <row r="377" spans="8:14" ht="14.25">
      <c r="H377" s="2"/>
      <c r="I377" s="2"/>
      <c r="J377" s="2"/>
      <c r="K377" s="2"/>
      <c r="L377" s="2"/>
      <c r="M377" s="2"/>
      <c r="N377" s="2"/>
    </row>
    <row r="378" spans="8:14" ht="14.25">
      <c r="H378" s="2"/>
      <c r="I378" s="2"/>
      <c r="J378" s="2"/>
      <c r="K378" s="2"/>
      <c r="L378" s="2"/>
      <c r="M378" s="2"/>
      <c r="N378" s="2"/>
    </row>
    <row r="379" spans="8:14" ht="14.25">
      <c r="H379" s="2"/>
      <c r="I379" s="2"/>
      <c r="J379" s="2"/>
      <c r="K379" s="2"/>
      <c r="L379" s="2"/>
      <c r="M379" s="2"/>
      <c r="N379" s="2"/>
    </row>
    <row r="380" spans="8:14" ht="14.25">
      <c r="H380" s="2"/>
      <c r="I380" s="2"/>
      <c r="J380" s="2"/>
      <c r="K380" s="2"/>
      <c r="L380" s="2"/>
      <c r="M380" s="2"/>
      <c r="N380" s="2"/>
    </row>
    <row r="381" spans="8:14" ht="14.25">
      <c r="H381" s="2"/>
      <c r="I381" s="2"/>
      <c r="J381" s="2"/>
      <c r="K381" s="2"/>
      <c r="L381" s="2"/>
      <c r="M381" s="2"/>
      <c r="N381" s="2"/>
    </row>
    <row r="382" spans="8:14" ht="14.25">
      <c r="H382" s="2"/>
      <c r="I382" s="2"/>
      <c r="J382" s="2"/>
      <c r="K382" s="2"/>
      <c r="L382" s="2"/>
      <c r="M382" s="2"/>
      <c r="N382" s="2"/>
    </row>
    <row r="383" spans="8:14" ht="14.25">
      <c r="H383" s="2"/>
      <c r="I383" s="2"/>
      <c r="J383" s="2"/>
      <c r="K383" s="2"/>
      <c r="L383" s="2"/>
      <c r="M383" s="2"/>
      <c r="N383" s="2"/>
    </row>
    <row r="384" spans="8:14" ht="14.25">
      <c r="H384" s="2"/>
      <c r="I384" s="2"/>
      <c r="J384" s="2"/>
      <c r="K384" s="2"/>
      <c r="L384" s="2"/>
      <c r="M384" s="2"/>
      <c r="N384" s="2"/>
    </row>
    <row r="385" spans="8:14" ht="14.25">
      <c r="H385" s="2"/>
      <c r="I385" s="2"/>
      <c r="J385" s="2"/>
      <c r="K385" s="2"/>
      <c r="L385" s="2"/>
      <c r="M385" s="2"/>
      <c r="N385" s="2"/>
    </row>
    <row r="386" spans="8:14" ht="14.25">
      <c r="H386" s="2"/>
      <c r="I386" s="2"/>
      <c r="J386" s="2"/>
      <c r="K386" s="2"/>
      <c r="L386" s="2"/>
      <c r="M386" s="2"/>
      <c r="N386" s="2"/>
    </row>
    <row r="387" spans="8:14" ht="14.25">
      <c r="H387" s="2"/>
      <c r="I387" s="2"/>
      <c r="J387" s="2"/>
      <c r="K387" s="2"/>
      <c r="L387" s="2"/>
      <c r="M387" s="2"/>
      <c r="N387" s="2"/>
    </row>
    <row r="388" spans="8:14" ht="14.25">
      <c r="H388" s="2"/>
      <c r="I388" s="2"/>
      <c r="J388" s="2"/>
      <c r="K388" s="2"/>
      <c r="L388" s="2"/>
      <c r="M388" s="2"/>
      <c r="N388" s="2"/>
    </row>
    <row r="389" spans="8:14" ht="14.25">
      <c r="H389" s="2"/>
      <c r="I389" s="2"/>
      <c r="J389" s="2"/>
      <c r="K389" s="2"/>
      <c r="L389" s="2"/>
      <c r="M389" s="2"/>
      <c r="N389" s="2"/>
    </row>
    <row r="390" spans="8:14" ht="14.25">
      <c r="H390" s="2"/>
      <c r="I390" s="2"/>
      <c r="J390" s="2"/>
      <c r="K390" s="2"/>
      <c r="L390" s="2"/>
      <c r="M390" s="2"/>
      <c r="N390" s="2"/>
    </row>
    <row r="391" spans="8:14" ht="14.25">
      <c r="H391" s="2"/>
      <c r="I391" s="2"/>
      <c r="J391" s="2"/>
      <c r="K391" s="2"/>
      <c r="L391" s="2"/>
      <c r="M391" s="2"/>
      <c r="N391" s="2"/>
    </row>
    <row r="392" spans="8:14" ht="14.25">
      <c r="H392" s="2"/>
      <c r="I392" s="2"/>
      <c r="J392" s="2"/>
      <c r="K392" s="2"/>
      <c r="L392" s="2"/>
      <c r="M392" s="2"/>
      <c r="N392" s="2"/>
    </row>
    <row r="393" spans="8:14" ht="14.25">
      <c r="H393" s="2"/>
      <c r="I393" s="2"/>
      <c r="J393" s="2"/>
      <c r="K393" s="2"/>
      <c r="L393" s="2"/>
      <c r="M393" s="2"/>
      <c r="N393" s="2"/>
    </row>
    <row r="394" spans="8:14" ht="14.25">
      <c r="H394" s="2"/>
      <c r="I394" s="2"/>
      <c r="J394" s="2"/>
      <c r="K394" s="2"/>
      <c r="L394" s="2"/>
      <c r="M394" s="2"/>
      <c r="N394" s="2"/>
    </row>
    <row r="395" spans="8:14" ht="14.25">
      <c r="H395" s="2"/>
      <c r="I395" s="2"/>
      <c r="J395" s="2"/>
      <c r="K395" s="2"/>
      <c r="L395" s="2"/>
      <c r="M395" s="2"/>
      <c r="N395" s="2"/>
    </row>
    <row r="396" spans="8:14" ht="14.25">
      <c r="H396" s="2"/>
      <c r="I396" s="2"/>
      <c r="J396" s="2"/>
      <c r="K396" s="2"/>
      <c r="L396" s="2"/>
      <c r="M396" s="2"/>
      <c r="N396" s="2"/>
    </row>
    <row r="397" spans="8:14" ht="14.25">
      <c r="H397" s="2"/>
      <c r="I397" s="2"/>
      <c r="J397" s="2"/>
      <c r="K397" s="2"/>
      <c r="L397" s="2"/>
      <c r="M397" s="2"/>
      <c r="N397" s="2"/>
    </row>
    <row r="398" spans="8:14" ht="14.25">
      <c r="H398" s="2"/>
      <c r="I398" s="2"/>
      <c r="J398" s="2"/>
      <c r="K398" s="2"/>
      <c r="L398" s="2"/>
      <c r="M398" s="2"/>
      <c r="N398" s="2"/>
    </row>
    <row r="399" spans="8:14" ht="14.25">
      <c r="H399" s="2"/>
      <c r="I399" s="2"/>
      <c r="J399" s="2"/>
      <c r="K399" s="2"/>
      <c r="L399" s="2"/>
      <c r="M399" s="2"/>
      <c r="N399" s="2"/>
    </row>
    <row r="400" spans="8:14" ht="14.25">
      <c r="H400" s="2"/>
      <c r="I400" s="2"/>
      <c r="J400" s="2"/>
      <c r="K400" s="2"/>
      <c r="L400" s="2"/>
      <c r="M400" s="2"/>
      <c r="N400" s="2"/>
    </row>
    <row r="401" spans="8:14" ht="14.25">
      <c r="H401" s="2"/>
      <c r="I401" s="2"/>
      <c r="J401" s="2"/>
      <c r="K401" s="2"/>
      <c r="L401" s="2"/>
      <c r="M401" s="2"/>
      <c r="N401" s="2"/>
    </row>
    <row r="402" spans="8:14" ht="14.25">
      <c r="H402" s="2"/>
      <c r="I402" s="2"/>
      <c r="J402" s="2"/>
      <c r="K402" s="2"/>
      <c r="L402" s="2"/>
      <c r="M402" s="2"/>
      <c r="N402" s="2"/>
    </row>
    <row r="403" spans="8:14" ht="14.25">
      <c r="H403" s="2"/>
      <c r="I403" s="2"/>
      <c r="J403" s="2"/>
      <c r="K403" s="2"/>
      <c r="L403" s="2"/>
      <c r="M403" s="2"/>
      <c r="N403" s="2"/>
    </row>
    <row r="404" spans="8:14" ht="14.25">
      <c r="H404" s="2"/>
      <c r="I404" s="2"/>
      <c r="J404" s="2"/>
      <c r="K404" s="2"/>
      <c r="L404" s="2"/>
      <c r="M404" s="2"/>
      <c r="N404" s="2"/>
    </row>
    <row r="405" spans="8:14" ht="14.25">
      <c r="H405" s="2"/>
      <c r="I405" s="2"/>
      <c r="J405" s="2"/>
      <c r="K405" s="2"/>
      <c r="L405" s="2"/>
      <c r="M405" s="2"/>
      <c r="N405" s="2"/>
    </row>
    <row r="406" spans="8:14" ht="14.25">
      <c r="H406" s="2"/>
      <c r="I406" s="2"/>
      <c r="J406" s="2"/>
      <c r="K406" s="2"/>
      <c r="L406" s="2"/>
      <c r="M406" s="2"/>
      <c r="N406" s="2"/>
    </row>
    <row r="407" spans="8:14" ht="14.25">
      <c r="H407" s="2"/>
      <c r="I407" s="2"/>
      <c r="J407" s="2"/>
      <c r="K407" s="2"/>
      <c r="L407" s="2"/>
      <c r="M407" s="2"/>
      <c r="N407" s="2"/>
    </row>
    <row r="408" spans="8:14" ht="14.25">
      <c r="H408" s="2"/>
      <c r="I408" s="2"/>
      <c r="J408" s="2"/>
      <c r="K408" s="2"/>
      <c r="L408" s="2"/>
      <c r="M408" s="2"/>
      <c r="N408" s="2"/>
    </row>
    <row r="409" spans="8:14" ht="14.25">
      <c r="H409" s="2"/>
      <c r="I409" s="2"/>
      <c r="J409" s="2"/>
      <c r="K409" s="2"/>
      <c r="L409" s="2"/>
      <c r="M409" s="2"/>
      <c r="N409" s="2"/>
    </row>
    <row r="410" spans="8:14" ht="14.25">
      <c r="H410" s="2"/>
      <c r="I410" s="2"/>
      <c r="J410" s="2"/>
      <c r="K410" s="2"/>
      <c r="L410" s="2"/>
      <c r="M410" s="2"/>
      <c r="N410" s="2"/>
    </row>
    <row r="411" spans="8:14" ht="14.25">
      <c r="H411" s="2"/>
      <c r="I411" s="2"/>
      <c r="J411" s="2"/>
      <c r="K411" s="2"/>
      <c r="L411" s="2"/>
      <c r="M411" s="2"/>
      <c r="N411" s="2"/>
    </row>
    <row r="412" spans="8:14" ht="14.25">
      <c r="H412" s="2"/>
      <c r="I412" s="2"/>
      <c r="J412" s="2"/>
      <c r="K412" s="2"/>
      <c r="L412" s="2"/>
      <c r="M412" s="2"/>
      <c r="N412" s="2"/>
    </row>
    <row r="413" spans="8:14" ht="14.25">
      <c r="H413" s="2"/>
      <c r="I413" s="2"/>
      <c r="J413" s="2"/>
      <c r="K413" s="2"/>
      <c r="L413" s="2"/>
      <c r="M413" s="2"/>
      <c r="N413" s="2"/>
    </row>
    <row r="414" spans="8:14" ht="14.25">
      <c r="H414" s="2"/>
      <c r="I414" s="2"/>
      <c r="J414" s="2"/>
      <c r="K414" s="2"/>
      <c r="L414" s="2"/>
      <c r="M414" s="2"/>
      <c r="N414" s="2"/>
    </row>
    <row r="415" spans="8:14" ht="14.25">
      <c r="H415" s="2"/>
      <c r="I415" s="2"/>
      <c r="J415" s="2"/>
      <c r="K415" s="2"/>
      <c r="L415" s="2"/>
      <c r="M415" s="2"/>
      <c r="N415" s="2"/>
    </row>
    <row r="416" spans="8:14" ht="14.25">
      <c r="H416" s="2"/>
      <c r="I416" s="2"/>
      <c r="J416" s="2"/>
      <c r="K416" s="2"/>
      <c r="L416" s="2"/>
      <c r="M416" s="2"/>
      <c r="N416" s="2"/>
    </row>
    <row r="417" spans="8:14" ht="14.25">
      <c r="H417" s="2"/>
      <c r="I417" s="2"/>
      <c r="J417" s="2"/>
      <c r="K417" s="2"/>
      <c r="L417" s="2"/>
      <c r="M417" s="2"/>
      <c r="N417" s="2"/>
    </row>
    <row r="418" spans="8:14" ht="14.25">
      <c r="H418" s="2"/>
      <c r="I418" s="2"/>
      <c r="J418" s="2"/>
      <c r="K418" s="2"/>
      <c r="L418" s="2"/>
      <c r="M418" s="2"/>
      <c r="N418" s="2"/>
    </row>
    <row r="419" spans="8:14" ht="14.25">
      <c r="H419" s="2"/>
      <c r="I419" s="2"/>
      <c r="J419" s="2"/>
      <c r="K419" s="2"/>
      <c r="L419" s="2"/>
      <c r="M419" s="2"/>
      <c r="N419" s="2"/>
    </row>
    <row r="420" spans="8:14" ht="14.25">
      <c r="H420" s="2"/>
      <c r="I420" s="2"/>
      <c r="J420" s="2"/>
      <c r="K420" s="2"/>
      <c r="L420" s="2"/>
      <c r="M420" s="2"/>
      <c r="N420" s="2"/>
    </row>
    <row r="421" spans="8:14" ht="14.25">
      <c r="H421" s="2"/>
      <c r="I421" s="2"/>
      <c r="J421" s="2"/>
      <c r="K421" s="2"/>
      <c r="L421" s="2"/>
      <c r="M421" s="2"/>
      <c r="N421" s="2"/>
    </row>
    <row r="422" spans="8:14" ht="14.25">
      <c r="H422" s="2"/>
      <c r="I422" s="2"/>
      <c r="J422" s="2"/>
      <c r="K422" s="2"/>
      <c r="L422" s="2"/>
      <c r="M422" s="2"/>
      <c r="N422" s="2"/>
    </row>
    <row r="423" spans="8:14" ht="14.25">
      <c r="H423" s="2"/>
      <c r="I423" s="2"/>
      <c r="J423" s="2"/>
      <c r="K423" s="2"/>
      <c r="L423" s="2"/>
      <c r="M423" s="2"/>
      <c r="N423" s="2"/>
    </row>
    <row r="424" spans="8:14" ht="14.25">
      <c r="H424" s="2"/>
      <c r="I424" s="2"/>
      <c r="J424" s="2"/>
      <c r="K424" s="2"/>
      <c r="L424" s="2"/>
      <c r="M424" s="2"/>
      <c r="N424" s="2"/>
    </row>
    <row r="425" spans="8:14" ht="14.25">
      <c r="H425" s="2"/>
      <c r="I425" s="2"/>
      <c r="J425" s="2"/>
      <c r="K425" s="2"/>
      <c r="L425" s="2"/>
      <c r="M425" s="2"/>
      <c r="N425" s="2"/>
    </row>
    <row r="426" spans="8:14" ht="14.25">
      <c r="H426" s="2"/>
      <c r="I426" s="2"/>
      <c r="J426" s="2"/>
      <c r="K426" s="2"/>
      <c r="L426" s="2"/>
      <c r="M426" s="2"/>
      <c r="N426" s="2"/>
    </row>
    <row r="427" spans="8:14" ht="14.25">
      <c r="H427" s="2"/>
      <c r="I427" s="2"/>
      <c r="J427" s="2"/>
      <c r="K427" s="2"/>
      <c r="L427" s="2"/>
      <c r="M427" s="2"/>
      <c r="N427" s="2"/>
    </row>
    <row r="428" spans="8:14" ht="14.25">
      <c r="H428" s="2"/>
      <c r="I428" s="2"/>
      <c r="J428" s="2"/>
      <c r="K428" s="2"/>
      <c r="L428" s="2"/>
      <c r="M428" s="2"/>
      <c r="N428" s="2"/>
    </row>
    <row r="429" spans="8:14" ht="14.25">
      <c r="H429" s="2"/>
      <c r="I429" s="2"/>
      <c r="J429" s="2"/>
      <c r="K429" s="2"/>
      <c r="L429" s="2"/>
      <c r="M429" s="2"/>
      <c r="N429" s="2"/>
    </row>
    <row r="430" spans="8:14" ht="14.25">
      <c r="H430" s="2"/>
      <c r="I430" s="2"/>
      <c r="J430" s="2"/>
      <c r="K430" s="2"/>
      <c r="L430" s="2"/>
      <c r="M430" s="2"/>
      <c r="N430" s="2"/>
    </row>
    <row r="431" spans="8:14" ht="14.25">
      <c r="H431" s="2"/>
      <c r="I431" s="2"/>
      <c r="J431" s="2"/>
      <c r="K431" s="2"/>
      <c r="L431" s="2"/>
      <c r="M431" s="2"/>
      <c r="N431" s="2"/>
    </row>
    <row r="432" spans="8:14" ht="14.25">
      <c r="H432" s="2"/>
      <c r="I432" s="2"/>
      <c r="J432" s="2"/>
      <c r="K432" s="2"/>
      <c r="L432" s="2"/>
      <c r="M432" s="2"/>
      <c r="N432" s="2"/>
    </row>
    <row r="433" spans="8:14" ht="14.25">
      <c r="H433" s="2"/>
      <c r="I433" s="2"/>
      <c r="J433" s="2"/>
      <c r="K433" s="2"/>
      <c r="L433" s="2"/>
      <c r="M433" s="2"/>
      <c r="N433" s="2"/>
    </row>
    <row r="434" spans="8:14" ht="14.25">
      <c r="H434" s="2"/>
      <c r="I434" s="2"/>
      <c r="J434" s="2"/>
      <c r="K434" s="2"/>
      <c r="L434" s="2"/>
      <c r="M434" s="2"/>
      <c r="N434" s="2"/>
    </row>
    <row r="435" spans="8:14" ht="14.25">
      <c r="H435" s="2"/>
      <c r="I435" s="2"/>
      <c r="J435" s="2"/>
      <c r="K435" s="2"/>
      <c r="L435" s="2"/>
      <c r="M435" s="2"/>
      <c r="N435" s="2"/>
    </row>
    <row r="436" spans="8:14" ht="14.25">
      <c r="H436" s="2"/>
      <c r="I436" s="2"/>
      <c r="J436" s="2"/>
      <c r="K436" s="2"/>
      <c r="L436" s="2"/>
      <c r="M436" s="2"/>
      <c r="N436" s="2"/>
    </row>
    <row r="437" spans="8:14" ht="14.25">
      <c r="H437" s="2"/>
      <c r="I437" s="2"/>
      <c r="J437" s="2"/>
      <c r="K437" s="2"/>
      <c r="L437" s="2"/>
      <c r="M437" s="2"/>
      <c r="N437" s="2"/>
    </row>
    <row r="438" spans="8:14" ht="14.25">
      <c r="H438" s="2"/>
      <c r="I438" s="2"/>
      <c r="J438" s="2"/>
      <c r="K438" s="2"/>
      <c r="L438" s="2"/>
      <c r="M438" s="2"/>
      <c r="N438" s="2"/>
    </row>
    <row r="439" spans="8:14" ht="14.25">
      <c r="H439" s="2"/>
      <c r="I439" s="2"/>
      <c r="J439" s="2"/>
      <c r="K439" s="2"/>
      <c r="L439" s="2"/>
      <c r="M439" s="2"/>
      <c r="N439" s="2"/>
    </row>
    <row r="440" spans="8:14" ht="14.25">
      <c r="H440" s="2"/>
      <c r="I440" s="2"/>
      <c r="J440" s="2"/>
      <c r="K440" s="2"/>
      <c r="L440" s="2"/>
      <c r="M440" s="2"/>
      <c r="N440" s="2"/>
    </row>
    <row r="441" spans="8:14" ht="14.25">
      <c r="H441" s="2"/>
      <c r="I441" s="2"/>
      <c r="J441" s="2"/>
      <c r="K441" s="2"/>
      <c r="L441" s="2"/>
      <c r="M441" s="2"/>
      <c r="N441" s="2"/>
    </row>
    <row r="442" spans="8:14" ht="14.25">
      <c r="H442" s="2"/>
      <c r="I442" s="2"/>
      <c r="J442" s="2"/>
      <c r="K442" s="2"/>
      <c r="L442" s="2"/>
      <c r="M442" s="2"/>
      <c r="N442" s="2"/>
    </row>
    <row r="443" spans="8:14" ht="14.25">
      <c r="H443" s="2"/>
      <c r="I443" s="2"/>
      <c r="J443" s="2"/>
      <c r="K443" s="2"/>
      <c r="L443" s="2"/>
      <c r="M443" s="2"/>
      <c r="N443" s="2"/>
    </row>
    <row r="444" spans="8:14" ht="14.25">
      <c r="H444" s="2"/>
      <c r="I444" s="2"/>
      <c r="J444" s="2"/>
      <c r="K444" s="2"/>
      <c r="L444" s="2"/>
      <c r="M444" s="2"/>
      <c r="N444" s="2"/>
    </row>
    <row r="445" spans="8:14" ht="14.25">
      <c r="H445" s="2"/>
      <c r="I445" s="2"/>
      <c r="J445" s="2"/>
      <c r="K445" s="2"/>
      <c r="L445" s="2"/>
      <c r="M445" s="2"/>
      <c r="N445" s="2"/>
    </row>
    <row r="446" spans="8:14" ht="14.25">
      <c r="H446" s="2"/>
      <c r="I446" s="2"/>
      <c r="J446" s="2"/>
      <c r="K446" s="2"/>
      <c r="L446" s="2"/>
      <c r="M446" s="2"/>
      <c r="N446" s="2"/>
    </row>
    <row r="447" spans="8:14" ht="14.25">
      <c r="H447" s="2"/>
      <c r="I447" s="2"/>
      <c r="J447" s="2"/>
      <c r="K447" s="2"/>
      <c r="L447" s="2"/>
      <c r="M447" s="2"/>
      <c r="N447" s="2"/>
    </row>
    <row r="448" spans="8:14" ht="14.25">
      <c r="H448" s="2"/>
      <c r="I448" s="2"/>
      <c r="J448" s="2"/>
      <c r="K448" s="2"/>
      <c r="L448" s="2"/>
      <c r="M448" s="2"/>
      <c r="N448" s="2"/>
    </row>
    <row r="449" spans="8:14" ht="14.25">
      <c r="H449" s="2"/>
      <c r="I449" s="2"/>
      <c r="J449" s="2"/>
      <c r="K449" s="2"/>
      <c r="L449" s="2"/>
      <c r="M449" s="2"/>
      <c r="N449" s="2"/>
    </row>
    <row r="450" spans="8:14" ht="14.25">
      <c r="H450" s="2"/>
      <c r="I450" s="2"/>
      <c r="J450" s="2"/>
      <c r="K450" s="2"/>
      <c r="L450" s="2"/>
      <c r="M450" s="2"/>
      <c r="N450" s="2"/>
    </row>
    <row r="451" spans="8:14" ht="14.25">
      <c r="H451" s="2"/>
      <c r="I451" s="2"/>
      <c r="J451" s="2"/>
      <c r="K451" s="2"/>
      <c r="L451" s="2"/>
      <c r="M451" s="2"/>
      <c r="N451" s="2"/>
    </row>
    <row r="452" spans="8:14" ht="14.25">
      <c r="H452" s="2"/>
      <c r="I452" s="2"/>
      <c r="J452" s="2"/>
      <c r="K452" s="2"/>
      <c r="L452" s="2"/>
      <c r="M452" s="2"/>
      <c r="N452" s="2"/>
    </row>
    <row r="453" spans="8:14" ht="14.25">
      <c r="H453" s="2"/>
      <c r="I453" s="2"/>
      <c r="J453" s="2"/>
      <c r="K453" s="2"/>
      <c r="L453" s="2"/>
      <c r="M453" s="2"/>
      <c r="N453" s="2"/>
    </row>
    <row r="454" spans="8:14" ht="14.25">
      <c r="H454" s="2"/>
      <c r="I454" s="2"/>
      <c r="J454" s="2"/>
      <c r="K454" s="2"/>
      <c r="L454" s="2"/>
      <c r="M454" s="2"/>
      <c r="N454" s="2"/>
    </row>
    <row r="455" spans="8:14" ht="14.25">
      <c r="H455" s="2"/>
      <c r="I455" s="2"/>
      <c r="J455" s="2"/>
      <c r="K455" s="2"/>
      <c r="L455" s="2"/>
      <c r="M455" s="2"/>
      <c r="N455" s="2"/>
    </row>
    <row r="456" spans="8:14" ht="14.25">
      <c r="H456" s="2"/>
      <c r="I456" s="2"/>
      <c r="J456" s="2"/>
      <c r="K456" s="2"/>
      <c r="L456" s="2"/>
      <c r="M456" s="2"/>
      <c r="N456" s="2"/>
    </row>
    <row r="457" spans="8:14" ht="14.25">
      <c r="H457" s="2"/>
      <c r="I457" s="2"/>
      <c r="J457" s="2"/>
      <c r="K457" s="2"/>
      <c r="L457" s="2"/>
      <c r="M457" s="2"/>
      <c r="N457" s="2"/>
    </row>
    <row r="458" spans="8:14" ht="14.25">
      <c r="H458" s="2"/>
      <c r="I458" s="2"/>
      <c r="J458" s="2"/>
      <c r="K458" s="2"/>
      <c r="L458" s="2"/>
      <c r="M458" s="2"/>
      <c r="N458" s="2"/>
    </row>
    <row r="459" spans="8:14" ht="14.25">
      <c r="H459" s="2"/>
      <c r="I459" s="2"/>
      <c r="J459" s="2"/>
      <c r="K459" s="2"/>
      <c r="L459" s="2"/>
      <c r="M459" s="2"/>
      <c r="N459" s="2"/>
    </row>
    <row r="460" spans="8:14" ht="14.25">
      <c r="H460" s="2"/>
      <c r="I460" s="2"/>
      <c r="J460" s="2"/>
      <c r="K460" s="2"/>
      <c r="L460" s="2"/>
      <c r="M460" s="2"/>
      <c r="N460" s="2"/>
    </row>
    <row r="461" spans="8:14" ht="14.25">
      <c r="H461" s="2"/>
      <c r="I461" s="2"/>
      <c r="J461" s="2"/>
      <c r="K461" s="2"/>
      <c r="L461" s="2"/>
      <c r="M461" s="2"/>
      <c r="N461" s="2"/>
    </row>
    <row r="462" spans="8:14" ht="14.25">
      <c r="H462" s="2"/>
      <c r="I462" s="2"/>
      <c r="J462" s="2"/>
      <c r="K462" s="2"/>
      <c r="L462" s="2"/>
      <c r="M462" s="2"/>
      <c r="N462" s="2"/>
    </row>
    <row r="463" spans="8:14" ht="14.25">
      <c r="H463" s="2"/>
      <c r="I463" s="2"/>
      <c r="J463" s="2"/>
      <c r="K463" s="2"/>
      <c r="L463" s="2"/>
      <c r="M463" s="2"/>
      <c r="N463" s="2"/>
    </row>
    <row r="464" spans="8:14" ht="14.25">
      <c r="H464" s="2"/>
      <c r="I464" s="2"/>
      <c r="J464" s="2"/>
      <c r="K464" s="2"/>
      <c r="L464" s="2"/>
      <c r="M464" s="2"/>
      <c r="N464" s="2"/>
    </row>
    <row r="465" spans="8:14" ht="14.25">
      <c r="H465" s="2"/>
      <c r="I465" s="2"/>
      <c r="J465" s="2"/>
      <c r="K465" s="2"/>
      <c r="L465" s="2"/>
      <c r="M465" s="2"/>
      <c r="N465" s="2"/>
    </row>
    <row r="466" spans="8:14" ht="14.25">
      <c r="H466" s="2"/>
      <c r="I466" s="2"/>
      <c r="J466" s="2"/>
      <c r="K466" s="2"/>
      <c r="L466" s="2"/>
      <c r="M466" s="2"/>
      <c r="N466" s="2"/>
    </row>
    <row r="467" spans="8:14" ht="14.25">
      <c r="H467" s="2"/>
      <c r="I467" s="2"/>
      <c r="J467" s="2"/>
      <c r="K467" s="2"/>
      <c r="L467" s="2"/>
      <c r="M467" s="2"/>
      <c r="N467" s="2"/>
    </row>
    <row r="468" spans="8:14" ht="14.25">
      <c r="H468" s="2"/>
      <c r="I468" s="2"/>
      <c r="J468" s="2"/>
      <c r="K468" s="2"/>
      <c r="L468" s="2"/>
      <c r="M468" s="2"/>
      <c r="N468" s="2"/>
    </row>
    <row r="469" spans="8:14" ht="14.25">
      <c r="H469" s="2"/>
      <c r="I469" s="2"/>
      <c r="J469" s="2"/>
      <c r="K469" s="2"/>
      <c r="L469" s="2"/>
      <c r="M469" s="2"/>
      <c r="N469" s="2"/>
    </row>
    <row r="470" spans="8:14" ht="14.25">
      <c r="H470" s="2"/>
      <c r="I470" s="2"/>
      <c r="J470" s="2"/>
      <c r="K470" s="2"/>
      <c r="L470" s="2"/>
      <c r="M470" s="2"/>
      <c r="N470" s="2"/>
    </row>
    <row r="471" spans="8:14" ht="14.25">
      <c r="H471" s="2"/>
      <c r="I471" s="2"/>
      <c r="J471" s="2"/>
      <c r="K471" s="2"/>
      <c r="L471" s="2"/>
      <c r="M471" s="2"/>
      <c r="N471" s="2"/>
    </row>
    <row r="472" spans="8:14" ht="14.25">
      <c r="H472" s="2"/>
      <c r="I472" s="2"/>
      <c r="J472" s="2"/>
      <c r="K472" s="2"/>
      <c r="L472" s="2"/>
      <c r="M472" s="2"/>
      <c r="N472" s="2"/>
    </row>
    <row r="473" spans="8:14" ht="14.25">
      <c r="H473" s="2"/>
      <c r="I473" s="2"/>
      <c r="J473" s="2"/>
      <c r="K473" s="2"/>
      <c r="L473" s="2"/>
      <c r="M473" s="2"/>
      <c r="N473" s="2"/>
    </row>
    <row r="474" spans="8:14" ht="14.25">
      <c r="H474" s="2"/>
      <c r="I474" s="2"/>
      <c r="J474" s="2"/>
      <c r="K474" s="2"/>
      <c r="L474" s="2"/>
      <c r="M474" s="2"/>
      <c r="N474" s="2"/>
    </row>
    <row r="475" spans="8:14" ht="14.25">
      <c r="H475" s="2"/>
      <c r="I475" s="2"/>
      <c r="J475" s="2"/>
      <c r="K475" s="2"/>
      <c r="L475" s="2"/>
      <c r="M475" s="2"/>
      <c r="N475" s="2"/>
    </row>
    <row r="476" spans="8:14" ht="14.25">
      <c r="H476" s="2"/>
      <c r="I476" s="2"/>
      <c r="J476" s="2"/>
      <c r="K476" s="2"/>
      <c r="L476" s="2"/>
      <c r="M476" s="2"/>
      <c r="N476" s="2"/>
    </row>
    <row r="477" spans="8:14" ht="14.25">
      <c r="H477" s="2"/>
      <c r="I477" s="2"/>
      <c r="J477" s="2"/>
      <c r="K477" s="2"/>
      <c r="L477" s="2"/>
      <c r="M477" s="2"/>
      <c r="N477" s="2"/>
    </row>
    <row r="478" spans="8:14" ht="14.25">
      <c r="H478" s="2"/>
      <c r="I478" s="2"/>
      <c r="J478" s="2"/>
      <c r="K478" s="2"/>
      <c r="L478" s="2"/>
      <c r="M478" s="2"/>
      <c r="N478" s="2"/>
    </row>
    <row r="479" spans="8:14" ht="14.25">
      <c r="H479" s="2"/>
      <c r="I479" s="2"/>
      <c r="J479" s="2"/>
      <c r="K479" s="2"/>
      <c r="L479" s="2"/>
      <c r="M479" s="2"/>
      <c r="N479" s="2"/>
    </row>
    <row r="480" spans="8:14" ht="14.25">
      <c r="H480" s="2"/>
      <c r="I480" s="2"/>
      <c r="J480" s="2"/>
      <c r="K480" s="2"/>
      <c r="L480" s="2"/>
      <c r="M480" s="2"/>
      <c r="N480" s="2"/>
    </row>
    <row r="481" spans="8:14" ht="14.25">
      <c r="H481" s="2"/>
      <c r="I481" s="2"/>
      <c r="J481" s="2"/>
      <c r="K481" s="2"/>
      <c r="L481" s="2"/>
      <c r="M481" s="2"/>
      <c r="N481" s="2"/>
    </row>
    <row r="482" spans="8:14" ht="14.25">
      <c r="H482" s="2"/>
      <c r="I482" s="2"/>
      <c r="J482" s="2"/>
      <c r="K482" s="2"/>
      <c r="L482" s="2"/>
      <c r="M482" s="2"/>
      <c r="N482" s="2"/>
    </row>
    <row r="483" spans="8:14" ht="14.25">
      <c r="H483" s="2"/>
      <c r="I483" s="2"/>
      <c r="J483" s="2"/>
      <c r="K483" s="2"/>
      <c r="L483" s="2"/>
      <c r="M483" s="2"/>
      <c r="N483" s="2"/>
    </row>
    <row r="484" spans="8:14" ht="14.25">
      <c r="H484" s="2"/>
      <c r="I484" s="2"/>
      <c r="J484" s="2"/>
      <c r="K484" s="2"/>
      <c r="L484" s="2"/>
      <c r="M484" s="2"/>
      <c r="N484" s="2"/>
    </row>
    <row r="485" spans="8:14" ht="14.25">
      <c r="H485" s="2"/>
      <c r="I485" s="2"/>
      <c r="J485" s="2"/>
      <c r="K485" s="2"/>
      <c r="L485" s="2"/>
      <c r="M485" s="2"/>
      <c r="N485" s="2"/>
    </row>
    <row r="486" spans="8:14" ht="14.25">
      <c r="H486" s="2"/>
      <c r="I486" s="2"/>
      <c r="J486" s="2"/>
      <c r="K486" s="2"/>
      <c r="L486" s="2"/>
      <c r="M486" s="2"/>
      <c r="N486" s="2"/>
    </row>
    <row r="487" spans="8:14" ht="14.25">
      <c r="H487" s="2"/>
      <c r="I487" s="2"/>
      <c r="J487" s="2"/>
      <c r="K487" s="2"/>
      <c r="L487" s="2"/>
      <c r="M487" s="2"/>
      <c r="N487" s="2"/>
    </row>
    <row r="488" spans="8:14" ht="14.25">
      <c r="H488" s="2"/>
      <c r="I488" s="2"/>
      <c r="J488" s="2"/>
      <c r="K488" s="2"/>
      <c r="L488" s="2"/>
      <c r="M488" s="2"/>
      <c r="N488" s="2"/>
    </row>
    <row r="489" spans="8:14" ht="14.25">
      <c r="H489" s="2"/>
      <c r="I489" s="2"/>
      <c r="J489" s="2"/>
      <c r="K489" s="2"/>
      <c r="L489" s="2"/>
      <c r="M489" s="2"/>
      <c r="N489" s="2"/>
    </row>
    <row r="490" spans="8:14" ht="14.25">
      <c r="H490" s="2"/>
      <c r="I490" s="2"/>
      <c r="J490" s="2"/>
      <c r="K490" s="2"/>
      <c r="L490" s="2"/>
      <c r="M490" s="2"/>
      <c r="N490" s="2"/>
    </row>
    <row r="491" spans="8:14" ht="14.25">
      <c r="H491" s="2"/>
      <c r="I491" s="2"/>
      <c r="J491" s="2"/>
      <c r="K491" s="2"/>
      <c r="L491" s="2"/>
      <c r="M491" s="2"/>
      <c r="N491" s="2"/>
    </row>
    <row r="492" spans="8:14" ht="14.25">
      <c r="H492" s="2"/>
      <c r="I492" s="2"/>
      <c r="J492" s="2"/>
      <c r="K492" s="2"/>
      <c r="L492" s="2"/>
      <c r="M492" s="2"/>
      <c r="N492" s="2"/>
    </row>
    <row r="493" spans="8:14" ht="14.25">
      <c r="H493" s="2"/>
      <c r="I493" s="2"/>
      <c r="J493" s="2"/>
      <c r="K493" s="2"/>
      <c r="L493" s="2"/>
      <c r="M493" s="2"/>
      <c r="N493" s="2"/>
    </row>
    <row r="494" spans="8:14" ht="14.25">
      <c r="H494" s="2"/>
      <c r="I494" s="2"/>
      <c r="J494" s="2"/>
      <c r="K494" s="2"/>
      <c r="L494" s="2"/>
      <c r="M494" s="2"/>
      <c r="N494" s="2"/>
    </row>
    <row r="495" spans="8:14" ht="14.25">
      <c r="H495" s="2"/>
      <c r="I495" s="2"/>
      <c r="J495" s="2"/>
      <c r="K495" s="2"/>
      <c r="L495" s="2"/>
      <c r="M495" s="2"/>
      <c r="N495" s="2"/>
    </row>
    <row r="496" spans="8:14" ht="14.25">
      <c r="H496" s="2"/>
      <c r="I496" s="2"/>
      <c r="J496" s="2"/>
      <c r="K496" s="2"/>
      <c r="L496" s="2"/>
      <c r="M496" s="2"/>
      <c r="N496" s="2"/>
    </row>
    <row r="497" spans="8:14" ht="14.25">
      <c r="H497" s="2"/>
      <c r="I497" s="2"/>
      <c r="J497" s="2"/>
      <c r="K497" s="2"/>
      <c r="L497" s="2"/>
      <c r="M497" s="2"/>
      <c r="N497" s="2"/>
    </row>
    <row r="498" spans="8:14" ht="14.25">
      <c r="H498" s="2"/>
      <c r="I498" s="2"/>
      <c r="J498" s="2"/>
      <c r="K498" s="2"/>
      <c r="L498" s="2"/>
      <c r="M498" s="2"/>
      <c r="N498" s="2"/>
    </row>
    <row r="499" spans="8:14" ht="14.25">
      <c r="H499" s="2"/>
      <c r="I499" s="2"/>
      <c r="J499" s="2"/>
      <c r="K499" s="2"/>
      <c r="L499" s="2"/>
      <c r="M499" s="2"/>
      <c r="N499" s="2"/>
    </row>
    <row r="500" spans="8:14" ht="14.25">
      <c r="H500" s="2"/>
      <c r="I500" s="2"/>
      <c r="J500" s="2"/>
      <c r="K500" s="2"/>
      <c r="L500" s="2"/>
      <c r="M500" s="2"/>
      <c r="N500" s="2"/>
    </row>
    <row r="501" spans="8:14" ht="14.25">
      <c r="H501" s="2"/>
      <c r="I501" s="2"/>
      <c r="J501" s="2"/>
      <c r="K501" s="2"/>
      <c r="L501" s="2"/>
      <c r="M501" s="2"/>
      <c r="N501" s="2"/>
    </row>
    <row r="502" spans="8:14" ht="14.25">
      <c r="H502" s="2"/>
      <c r="I502" s="2"/>
      <c r="J502" s="2"/>
      <c r="K502" s="2"/>
      <c r="L502" s="2"/>
      <c r="M502" s="2"/>
      <c r="N502" s="2"/>
    </row>
    <row r="503" spans="8:14" ht="14.25">
      <c r="H503" s="2"/>
      <c r="I503" s="2"/>
      <c r="J503" s="2"/>
      <c r="K503" s="2"/>
      <c r="L503" s="2"/>
      <c r="M503" s="2"/>
      <c r="N503" s="2"/>
    </row>
    <row r="504" spans="8:14" ht="14.25">
      <c r="H504" s="2"/>
      <c r="I504" s="2"/>
      <c r="J504" s="2"/>
      <c r="K504" s="2"/>
      <c r="L504" s="2"/>
      <c r="M504" s="2"/>
      <c r="N504" s="2"/>
    </row>
    <row r="505" spans="8:14" ht="14.25">
      <c r="H505" s="2"/>
      <c r="I505" s="2"/>
      <c r="J505" s="2"/>
      <c r="K505" s="2"/>
      <c r="L505" s="2"/>
      <c r="M505" s="2"/>
      <c r="N505" s="2"/>
    </row>
    <row r="506" spans="8:14" ht="14.25">
      <c r="H506" s="2"/>
      <c r="I506" s="2"/>
      <c r="J506" s="2"/>
      <c r="K506" s="2"/>
      <c r="L506" s="2"/>
      <c r="M506" s="2"/>
      <c r="N506" s="2"/>
    </row>
    <row r="507" spans="8:14" ht="14.25">
      <c r="H507" s="2"/>
      <c r="I507" s="2"/>
      <c r="J507" s="2"/>
      <c r="K507" s="2"/>
      <c r="L507" s="2"/>
      <c r="M507" s="2"/>
      <c r="N507" s="2"/>
    </row>
    <row r="508" spans="8:14" ht="14.25">
      <c r="H508" s="2"/>
      <c r="I508" s="2"/>
      <c r="J508" s="2"/>
      <c r="K508" s="2"/>
      <c r="L508" s="2"/>
      <c r="M508" s="2"/>
      <c r="N508" s="2"/>
    </row>
    <row r="509" spans="8:14" ht="14.25">
      <c r="H509" s="2"/>
      <c r="I509" s="2"/>
      <c r="J509" s="2"/>
      <c r="K509" s="2"/>
      <c r="L509" s="2"/>
      <c r="M509" s="2"/>
      <c r="N509" s="2"/>
    </row>
    <row r="510" spans="8:14" ht="14.25">
      <c r="H510" s="2"/>
      <c r="I510" s="2"/>
      <c r="J510" s="2"/>
      <c r="K510" s="2"/>
      <c r="L510" s="2"/>
      <c r="M510" s="2"/>
      <c r="N510" s="2"/>
    </row>
    <row r="511" spans="8:14" ht="14.25">
      <c r="H511" s="2"/>
      <c r="I511" s="2"/>
      <c r="J511" s="2"/>
      <c r="K511" s="2"/>
      <c r="L511" s="2"/>
      <c r="M511" s="2"/>
      <c r="N511" s="2"/>
    </row>
    <row r="512" spans="8:14" ht="14.25">
      <c r="H512" s="2"/>
      <c r="I512" s="2"/>
      <c r="J512" s="2"/>
      <c r="K512" s="2"/>
      <c r="L512" s="2"/>
      <c r="M512" s="2"/>
      <c r="N512" s="2"/>
    </row>
    <row r="513" spans="8:14" ht="14.25">
      <c r="H513" s="2"/>
      <c r="I513" s="2"/>
      <c r="J513" s="2"/>
      <c r="K513" s="2"/>
      <c r="L513" s="2"/>
      <c r="M513" s="2"/>
      <c r="N513" s="2"/>
    </row>
    <row r="514" spans="8:14" ht="14.25">
      <c r="H514" s="2"/>
      <c r="I514" s="2"/>
      <c r="J514" s="2"/>
      <c r="K514" s="2"/>
      <c r="L514" s="2"/>
      <c r="M514" s="2"/>
      <c r="N514" s="2"/>
    </row>
    <row r="515" spans="8:14" ht="14.25">
      <c r="H515" s="2"/>
      <c r="I515" s="2"/>
      <c r="J515" s="2"/>
      <c r="K515" s="2"/>
      <c r="L515" s="2"/>
      <c r="M515" s="2"/>
      <c r="N515" s="2"/>
    </row>
    <row r="516" spans="8:14" ht="14.25">
      <c r="H516" s="2"/>
      <c r="I516" s="2"/>
      <c r="J516" s="2"/>
      <c r="K516" s="2"/>
      <c r="L516" s="2"/>
      <c r="M516" s="2"/>
      <c r="N516" s="2"/>
    </row>
    <row r="517" spans="8:14" ht="14.25">
      <c r="H517" s="2"/>
      <c r="I517" s="2"/>
      <c r="J517" s="2"/>
      <c r="K517" s="2"/>
      <c r="L517" s="2"/>
      <c r="M517" s="2"/>
      <c r="N517" s="2"/>
    </row>
    <row r="518" spans="8:14" ht="14.25">
      <c r="H518" s="2"/>
      <c r="I518" s="2"/>
      <c r="J518" s="2"/>
      <c r="K518" s="2"/>
      <c r="L518" s="2"/>
      <c r="M518" s="2"/>
      <c r="N518" s="2"/>
    </row>
    <row r="519" spans="8:14" ht="14.25">
      <c r="H519" s="2"/>
      <c r="I519" s="2"/>
      <c r="J519" s="2"/>
      <c r="K519" s="2"/>
      <c r="L519" s="2"/>
      <c r="M519" s="2"/>
      <c r="N519" s="2"/>
    </row>
    <row r="520" spans="8:14" ht="14.25">
      <c r="H520" s="2"/>
      <c r="I520" s="2"/>
      <c r="J520" s="2"/>
      <c r="K520" s="2"/>
      <c r="L520" s="2"/>
      <c r="M520" s="2"/>
      <c r="N520" s="2"/>
    </row>
    <row r="521" spans="8:14" ht="14.25">
      <c r="H521" s="2"/>
      <c r="I521" s="2"/>
      <c r="J521" s="2"/>
      <c r="K521" s="2"/>
      <c r="L521" s="2"/>
      <c r="M521" s="2"/>
      <c r="N521" s="2"/>
    </row>
    <row r="522" spans="8:14" ht="14.25">
      <c r="H522" s="2"/>
      <c r="I522" s="2"/>
      <c r="J522" s="2"/>
      <c r="K522" s="2"/>
      <c r="L522" s="2"/>
      <c r="M522" s="2"/>
      <c r="N522" s="2"/>
    </row>
    <row r="523" spans="8:14" ht="14.25">
      <c r="H523" s="2"/>
      <c r="I523" s="2"/>
      <c r="J523" s="2"/>
      <c r="K523" s="2"/>
      <c r="L523" s="2"/>
      <c r="M523" s="2"/>
      <c r="N523" s="2"/>
    </row>
    <row r="524" spans="8:14" ht="14.25">
      <c r="H524" s="2"/>
      <c r="I524" s="2"/>
      <c r="J524" s="2"/>
      <c r="K524" s="2"/>
      <c r="L524" s="2"/>
      <c r="M524" s="2"/>
      <c r="N524" s="2"/>
    </row>
    <row r="525" spans="8:14" ht="14.25">
      <c r="H525" s="2"/>
      <c r="I525" s="2"/>
      <c r="J525" s="2"/>
      <c r="K525" s="2"/>
      <c r="L525" s="2"/>
      <c r="M525" s="2"/>
      <c r="N525" s="2"/>
    </row>
    <row r="526" spans="8:14" ht="14.25">
      <c r="H526" s="2"/>
      <c r="I526" s="2"/>
      <c r="J526" s="2"/>
      <c r="K526" s="2"/>
      <c r="L526" s="2"/>
      <c r="M526" s="2"/>
      <c r="N526" s="2"/>
    </row>
    <row r="527" spans="8:14" ht="14.25">
      <c r="H527" s="2"/>
      <c r="I527" s="2"/>
      <c r="J527" s="2"/>
      <c r="K527" s="2"/>
      <c r="L527" s="2"/>
      <c r="M527" s="2"/>
      <c r="N527" s="2"/>
    </row>
    <row r="528" spans="8:14" ht="14.25">
      <c r="H528" s="2"/>
      <c r="I528" s="2"/>
      <c r="J528" s="2"/>
      <c r="K528" s="2"/>
      <c r="L528" s="2"/>
      <c r="M528" s="2"/>
      <c r="N528" s="2"/>
    </row>
    <row r="529" spans="8:14" ht="14.25">
      <c r="H529" s="2"/>
      <c r="I529" s="2"/>
      <c r="J529" s="2"/>
      <c r="K529" s="2"/>
      <c r="L529" s="2"/>
      <c r="M529" s="2"/>
      <c r="N529" s="2"/>
    </row>
    <row r="530" spans="8:14" ht="14.25">
      <c r="H530" s="2"/>
      <c r="I530" s="2"/>
      <c r="J530" s="2"/>
      <c r="K530" s="2"/>
      <c r="L530" s="2"/>
      <c r="M530" s="2"/>
      <c r="N530" s="2"/>
    </row>
    <row r="531" spans="8:14" ht="14.25">
      <c r="H531" s="2"/>
      <c r="I531" s="2"/>
      <c r="J531" s="2"/>
      <c r="K531" s="2"/>
      <c r="L531" s="2"/>
      <c r="M531" s="2"/>
      <c r="N531" s="2"/>
    </row>
    <row r="532" spans="8:14" ht="14.25">
      <c r="H532" s="2"/>
      <c r="I532" s="2"/>
      <c r="J532" s="2"/>
      <c r="K532" s="2"/>
      <c r="L532" s="2"/>
      <c r="M532" s="2"/>
      <c r="N532" s="2"/>
    </row>
    <row r="533" spans="8:14" ht="14.25">
      <c r="H533" s="2"/>
      <c r="I533" s="2"/>
      <c r="J533" s="2"/>
      <c r="K533" s="2"/>
      <c r="L533" s="2"/>
      <c r="M533" s="2"/>
      <c r="N533" s="2"/>
    </row>
    <row r="534" spans="8:14" ht="14.25">
      <c r="H534" s="2"/>
      <c r="I534" s="2"/>
      <c r="J534" s="2"/>
      <c r="K534" s="2"/>
      <c r="L534" s="2"/>
      <c r="M534" s="2"/>
      <c r="N534" s="2"/>
    </row>
    <row r="535" spans="8:14" ht="14.25">
      <c r="H535" s="2"/>
      <c r="I535" s="2"/>
      <c r="J535" s="2"/>
      <c r="K535" s="2"/>
      <c r="L535" s="2"/>
      <c r="M535" s="2"/>
      <c r="N535" s="2"/>
    </row>
    <row r="536" spans="8:14" ht="14.25">
      <c r="H536" s="2"/>
      <c r="I536" s="2"/>
      <c r="J536" s="2"/>
      <c r="K536" s="2"/>
      <c r="L536" s="2"/>
      <c r="M536" s="2"/>
      <c r="N536" s="2"/>
    </row>
    <row r="537" spans="8:14" ht="14.25">
      <c r="H537" s="2"/>
      <c r="I537" s="2"/>
      <c r="J537" s="2"/>
      <c r="K537" s="2"/>
      <c r="L537" s="2"/>
      <c r="M537" s="2"/>
      <c r="N537" s="2"/>
    </row>
    <row r="538" spans="8:14" ht="14.25">
      <c r="H538" s="2"/>
      <c r="I538" s="2"/>
      <c r="J538" s="2"/>
      <c r="K538" s="2"/>
      <c r="L538" s="2"/>
      <c r="M538" s="2"/>
      <c r="N538" s="2"/>
    </row>
    <row r="539" spans="8:14" ht="14.25">
      <c r="H539" s="2"/>
      <c r="I539" s="2"/>
      <c r="J539" s="2"/>
      <c r="K539" s="2"/>
      <c r="L539" s="2"/>
      <c r="M539" s="2"/>
      <c r="N539" s="2"/>
    </row>
    <row r="540" spans="8:14" ht="14.25">
      <c r="H540" s="2"/>
      <c r="I540" s="2"/>
      <c r="J540" s="2"/>
      <c r="K540" s="2"/>
      <c r="L540" s="2"/>
      <c r="M540" s="2"/>
      <c r="N540" s="2"/>
    </row>
    <row r="541" spans="8:14" ht="14.25">
      <c r="H541" s="2"/>
      <c r="I541" s="2"/>
      <c r="J541" s="2"/>
      <c r="K541" s="2"/>
      <c r="L541" s="2"/>
      <c r="M541" s="2"/>
      <c r="N541" s="2"/>
    </row>
    <row r="542" spans="8:14" ht="14.25">
      <c r="H542" s="2"/>
      <c r="I542" s="2"/>
      <c r="J542" s="2"/>
      <c r="K542" s="2"/>
      <c r="L542" s="2"/>
      <c r="M542" s="2"/>
      <c r="N542" s="2"/>
    </row>
    <row r="543" spans="8:14" ht="14.25">
      <c r="H543" s="2"/>
      <c r="I543" s="2"/>
      <c r="J543" s="2"/>
      <c r="K543" s="2"/>
      <c r="L543" s="2"/>
      <c r="M543" s="2"/>
      <c r="N543" s="2"/>
    </row>
    <row r="544" spans="8:14" ht="14.25">
      <c r="H544" s="2"/>
      <c r="I544" s="2"/>
      <c r="J544" s="2"/>
      <c r="K544" s="2"/>
      <c r="L544" s="2"/>
      <c r="M544" s="2"/>
      <c r="N544" s="2"/>
    </row>
    <row r="545" spans="8:14" ht="14.25">
      <c r="H545" s="2"/>
      <c r="I545" s="2"/>
      <c r="J545" s="2"/>
      <c r="K545" s="2"/>
      <c r="L545" s="2"/>
      <c r="M545" s="2"/>
      <c r="N545" s="2"/>
    </row>
    <row r="546" spans="8:14" ht="14.25">
      <c r="H546" s="2"/>
      <c r="I546" s="2"/>
      <c r="J546" s="2"/>
      <c r="K546" s="2"/>
      <c r="L546" s="2"/>
      <c r="M546" s="2"/>
      <c r="N546" s="2"/>
    </row>
    <row r="547" spans="8:14" ht="14.25">
      <c r="H547" s="2"/>
      <c r="I547" s="2"/>
      <c r="J547" s="2"/>
      <c r="K547" s="2"/>
      <c r="L547" s="2"/>
      <c r="M547" s="2"/>
      <c r="N547" s="2"/>
    </row>
    <row r="548" spans="8:14" ht="14.25">
      <c r="H548" s="2"/>
      <c r="I548" s="2"/>
      <c r="J548" s="2"/>
      <c r="K548" s="2"/>
      <c r="L548" s="2"/>
      <c r="M548" s="2"/>
      <c r="N548" s="2"/>
    </row>
    <row r="549" spans="8:14" ht="14.25">
      <c r="H549" s="2"/>
      <c r="I549" s="2"/>
      <c r="J549" s="2"/>
      <c r="K549" s="2"/>
      <c r="L549" s="2"/>
      <c r="M549" s="2"/>
      <c r="N549" s="2"/>
    </row>
    <row r="550" spans="8:14" ht="14.25">
      <c r="H550" s="2"/>
      <c r="I550" s="2"/>
      <c r="J550" s="2"/>
      <c r="K550" s="2"/>
      <c r="L550" s="2"/>
      <c r="M550" s="2"/>
      <c r="N550" s="2"/>
    </row>
    <row r="551" spans="8:14" ht="14.25">
      <c r="H551" s="2"/>
      <c r="I551" s="2"/>
      <c r="J551" s="2"/>
      <c r="K551" s="2"/>
      <c r="L551" s="2"/>
      <c r="M551" s="2"/>
      <c r="N551" s="2"/>
    </row>
    <row r="552" spans="8:14" ht="14.25">
      <c r="H552" s="2"/>
      <c r="I552" s="2"/>
      <c r="J552" s="2"/>
      <c r="K552" s="2"/>
      <c r="L552" s="2"/>
      <c r="M552" s="2"/>
      <c r="N552" s="2"/>
    </row>
    <row r="553" spans="8:14" ht="14.25">
      <c r="H553" s="2"/>
      <c r="I553" s="2"/>
      <c r="J553" s="2"/>
      <c r="K553" s="2"/>
      <c r="L553" s="2"/>
      <c r="M553" s="2"/>
      <c r="N553" s="2"/>
    </row>
    <row r="554" spans="8:14" ht="14.25">
      <c r="H554" s="2"/>
      <c r="I554" s="2"/>
      <c r="J554" s="2"/>
      <c r="K554" s="2"/>
      <c r="L554" s="2"/>
      <c r="M554" s="2"/>
      <c r="N554" s="2"/>
    </row>
    <row r="555" spans="8:14" ht="14.25">
      <c r="H555" s="2"/>
      <c r="I555" s="2"/>
      <c r="J555" s="2"/>
      <c r="K555" s="2"/>
      <c r="L555" s="2"/>
      <c r="M555" s="2"/>
      <c r="N555" s="2"/>
    </row>
    <row r="556" spans="8:14" ht="14.25">
      <c r="H556" s="2"/>
      <c r="I556" s="2"/>
      <c r="J556" s="2"/>
      <c r="K556" s="2"/>
      <c r="L556" s="2"/>
      <c r="M556" s="2"/>
      <c r="N556" s="2"/>
    </row>
    <row r="557" spans="8:14" ht="14.25">
      <c r="H557" s="2"/>
      <c r="I557" s="2"/>
      <c r="J557" s="2"/>
      <c r="K557" s="2"/>
      <c r="L557" s="2"/>
      <c r="M557" s="2"/>
      <c r="N557" s="2"/>
    </row>
    <row r="558" spans="8:14" ht="14.25">
      <c r="H558" s="2"/>
      <c r="I558" s="2"/>
      <c r="J558" s="2"/>
      <c r="K558" s="2"/>
      <c r="L558" s="2"/>
      <c r="M558" s="2"/>
      <c r="N558" s="2"/>
    </row>
    <row r="559" spans="8:14" ht="14.25">
      <c r="H559" s="2"/>
      <c r="I559" s="2"/>
      <c r="J559" s="2"/>
      <c r="K559" s="2"/>
      <c r="L559" s="2"/>
      <c r="M559" s="2"/>
      <c r="N559" s="2"/>
    </row>
    <row r="560" spans="8:14" ht="14.25">
      <c r="H560" s="2"/>
      <c r="I560" s="2"/>
      <c r="J560" s="2"/>
      <c r="K560" s="2"/>
      <c r="L560" s="2"/>
      <c r="M560" s="2"/>
      <c r="N560" s="2"/>
    </row>
    <row r="561" spans="8:14" ht="14.25">
      <c r="H561" s="2"/>
      <c r="I561" s="2"/>
      <c r="J561" s="2"/>
      <c r="K561" s="2"/>
      <c r="L561" s="2"/>
      <c r="M561" s="2"/>
      <c r="N561" s="2"/>
    </row>
    <row r="562" spans="8:14" ht="14.25">
      <c r="H562" s="2"/>
      <c r="I562" s="2"/>
      <c r="J562" s="2"/>
      <c r="K562" s="2"/>
      <c r="L562" s="2"/>
      <c r="M562" s="2"/>
      <c r="N562" s="2"/>
    </row>
    <row r="563" spans="8:14" ht="14.25">
      <c r="H563" s="2"/>
      <c r="I563" s="2"/>
      <c r="J563" s="2"/>
      <c r="K563" s="2"/>
      <c r="L563" s="2"/>
      <c r="M563" s="2"/>
      <c r="N563" s="2"/>
    </row>
    <row r="564" spans="8:14" ht="14.25">
      <c r="H564" s="2"/>
      <c r="I564" s="2"/>
      <c r="J564" s="2"/>
      <c r="K564" s="2"/>
      <c r="L564" s="2"/>
      <c r="M564" s="2"/>
      <c r="N564" s="2"/>
    </row>
    <row r="565" spans="8:14" ht="14.25">
      <c r="H565" s="2"/>
      <c r="I565" s="2"/>
      <c r="J565" s="2"/>
      <c r="K565" s="2"/>
      <c r="L565" s="2"/>
      <c r="M565" s="2"/>
      <c r="N565" s="2"/>
    </row>
    <row r="566" spans="8:14" ht="14.25">
      <c r="H566" s="2"/>
      <c r="I566" s="2"/>
      <c r="J566" s="2"/>
      <c r="K566" s="2"/>
      <c r="L566" s="2"/>
      <c r="M566" s="2"/>
      <c r="N566" s="2"/>
    </row>
    <row r="567" spans="8:14" ht="14.25">
      <c r="H567" s="2"/>
      <c r="I567" s="2"/>
      <c r="J567" s="2"/>
      <c r="K567" s="2"/>
      <c r="L567" s="2"/>
      <c r="M567" s="2"/>
      <c r="N567" s="2"/>
    </row>
    <row r="568" spans="8:14" ht="14.25">
      <c r="H568" s="2"/>
      <c r="I568" s="2"/>
      <c r="J568" s="2"/>
      <c r="K568" s="2"/>
      <c r="L568" s="2"/>
      <c r="M568" s="2"/>
      <c r="N568" s="2"/>
    </row>
    <row r="569" spans="8:14" ht="14.25">
      <c r="H569" s="2"/>
      <c r="I569" s="2"/>
      <c r="J569" s="2"/>
      <c r="K569" s="2"/>
      <c r="L569" s="2"/>
      <c r="M569" s="2"/>
      <c r="N569" s="2"/>
    </row>
    <row r="570" spans="8:14" ht="14.25">
      <c r="H570" s="2"/>
      <c r="I570" s="2"/>
      <c r="J570" s="2"/>
      <c r="K570" s="2"/>
      <c r="L570" s="2"/>
      <c r="M570" s="2"/>
      <c r="N570" s="2"/>
    </row>
    <row r="571" spans="8:14" ht="14.25">
      <c r="H571" s="2"/>
      <c r="I571" s="2"/>
      <c r="J571" s="2"/>
      <c r="K571" s="2"/>
      <c r="L571" s="2"/>
      <c r="M571" s="2"/>
      <c r="N571" s="2"/>
    </row>
    <row r="572" spans="8:14" ht="14.25">
      <c r="H572" s="2"/>
      <c r="I572" s="2"/>
      <c r="J572" s="2"/>
      <c r="K572" s="2"/>
      <c r="L572" s="2"/>
      <c r="M572" s="2"/>
      <c r="N572" s="2"/>
    </row>
    <row r="573" spans="8:14" ht="14.25">
      <c r="H573" s="2"/>
      <c r="I573" s="2"/>
      <c r="J573" s="2"/>
      <c r="K573" s="2"/>
      <c r="L573" s="2"/>
      <c r="M573" s="2"/>
      <c r="N573" s="2"/>
    </row>
    <row r="574" spans="8:14" ht="14.25">
      <c r="H574" s="2"/>
      <c r="I574" s="2"/>
      <c r="J574" s="2"/>
      <c r="K574" s="2"/>
      <c r="L574" s="2"/>
      <c r="M574" s="2"/>
      <c r="N574" s="2"/>
    </row>
    <row r="575" spans="8:14" ht="14.25">
      <c r="H575" s="2"/>
      <c r="I575" s="2"/>
      <c r="J575" s="2"/>
      <c r="K575" s="2"/>
      <c r="L575" s="2"/>
      <c r="M575" s="2"/>
      <c r="N575" s="2"/>
    </row>
    <row r="576" spans="8:14" ht="14.25">
      <c r="H576" s="2"/>
      <c r="I576" s="2"/>
      <c r="J576" s="2"/>
      <c r="K576" s="2"/>
      <c r="L576" s="2"/>
      <c r="M576" s="2"/>
      <c r="N576" s="2"/>
    </row>
    <row r="577" spans="8:14" ht="14.25">
      <c r="H577" s="2"/>
      <c r="I577" s="2"/>
      <c r="J577" s="2"/>
      <c r="K577" s="2"/>
      <c r="L577" s="2"/>
      <c r="M577" s="2"/>
      <c r="N577" s="2"/>
    </row>
    <row r="578" spans="8:14" ht="14.25">
      <c r="H578" s="2"/>
      <c r="I578" s="2"/>
      <c r="J578" s="2"/>
      <c r="K578" s="2"/>
      <c r="L578" s="2"/>
      <c r="M578" s="2"/>
      <c r="N578" s="2"/>
    </row>
    <row r="579" spans="8:14" ht="14.25">
      <c r="H579" s="2"/>
      <c r="I579" s="2"/>
      <c r="J579" s="2"/>
      <c r="K579" s="2"/>
      <c r="L579" s="2"/>
      <c r="M579" s="2"/>
      <c r="N579" s="2"/>
    </row>
    <row r="580" spans="8:14" ht="14.25">
      <c r="H580" s="2"/>
      <c r="I580" s="2"/>
      <c r="J580" s="2"/>
      <c r="K580" s="2"/>
      <c r="L580" s="2"/>
      <c r="M580" s="2"/>
      <c r="N580" s="2"/>
    </row>
    <row r="581" spans="8:14" ht="14.25">
      <c r="H581" s="2"/>
      <c r="I581" s="2"/>
      <c r="J581" s="2"/>
      <c r="K581" s="2"/>
      <c r="L581" s="2"/>
      <c r="M581" s="2"/>
      <c r="N581" s="2"/>
    </row>
    <row r="582" spans="8:14" ht="14.25">
      <c r="H582" s="2"/>
      <c r="I582" s="2"/>
      <c r="J582" s="2"/>
      <c r="K582" s="2"/>
      <c r="L582" s="2"/>
      <c r="M582" s="2"/>
      <c r="N582" s="2"/>
    </row>
    <row r="583" spans="8:14" ht="14.25">
      <c r="H583" s="2"/>
      <c r="I583" s="2"/>
      <c r="J583" s="2"/>
      <c r="K583" s="2"/>
      <c r="L583" s="2"/>
      <c r="M583" s="2"/>
      <c r="N583" s="2"/>
    </row>
    <row r="584" spans="8:14" ht="14.25">
      <c r="H584" s="2"/>
      <c r="I584" s="2"/>
      <c r="J584" s="2"/>
      <c r="K584" s="2"/>
      <c r="L584" s="2"/>
      <c r="M584" s="2"/>
      <c r="N584" s="2"/>
    </row>
    <row r="585" spans="8:14" ht="14.25">
      <c r="H585" s="2"/>
      <c r="I585" s="2"/>
      <c r="J585" s="2"/>
      <c r="K585" s="2"/>
      <c r="L585" s="2"/>
      <c r="M585" s="2"/>
      <c r="N585" s="2"/>
    </row>
    <row r="586" spans="8:14" ht="14.25">
      <c r="H586" s="2"/>
      <c r="I586" s="2"/>
      <c r="J586" s="2"/>
      <c r="K586" s="2"/>
      <c r="L586" s="2"/>
      <c r="M586" s="2"/>
      <c r="N586" s="2"/>
    </row>
    <row r="587" spans="8:14" ht="14.25">
      <c r="H587" s="2"/>
      <c r="I587" s="2"/>
      <c r="J587" s="2"/>
      <c r="K587" s="2"/>
      <c r="L587" s="2"/>
      <c r="M587" s="2"/>
      <c r="N587" s="2"/>
    </row>
    <row r="588" spans="8:14" ht="14.25">
      <c r="H588" s="2"/>
      <c r="I588" s="2"/>
      <c r="J588" s="2"/>
      <c r="K588" s="2"/>
      <c r="L588" s="2"/>
      <c r="M588" s="2"/>
      <c r="N588" s="2"/>
    </row>
    <row r="589" spans="8:14" ht="14.25">
      <c r="H589" s="2"/>
      <c r="I589" s="2"/>
      <c r="J589" s="2"/>
      <c r="K589" s="2"/>
      <c r="L589" s="2"/>
      <c r="M589" s="2"/>
      <c r="N589" s="2"/>
    </row>
    <row r="590" spans="8:14" ht="14.25">
      <c r="H590" s="2"/>
      <c r="I590" s="2"/>
      <c r="J590" s="2"/>
      <c r="K590" s="2"/>
      <c r="L590" s="2"/>
      <c r="M590" s="2"/>
      <c r="N590" s="2"/>
    </row>
    <row r="591" spans="8:14" ht="14.25">
      <c r="H591" s="2"/>
      <c r="I591" s="2"/>
      <c r="J591" s="2"/>
      <c r="K591" s="2"/>
      <c r="L591" s="2"/>
      <c r="M591" s="2"/>
      <c r="N591" s="2"/>
    </row>
    <row r="592" spans="8:14" ht="14.25">
      <c r="H592" s="2"/>
      <c r="I592" s="2"/>
      <c r="J592" s="2"/>
      <c r="K592" s="2"/>
      <c r="L592" s="2"/>
      <c r="M592" s="2"/>
      <c r="N592" s="2"/>
    </row>
    <row r="593" spans="8:14" ht="14.25">
      <c r="H593" s="2"/>
      <c r="I593" s="2"/>
      <c r="J593" s="2"/>
      <c r="K593" s="2"/>
      <c r="L593" s="2"/>
      <c r="M593" s="2"/>
      <c r="N593" s="2"/>
    </row>
    <row r="594" spans="8:14" ht="14.25">
      <c r="H594" s="2"/>
      <c r="I594" s="2"/>
      <c r="J594" s="2"/>
      <c r="K594" s="2"/>
      <c r="L594" s="2"/>
      <c r="M594" s="2"/>
      <c r="N594" s="2"/>
    </row>
    <row r="595" spans="8:14" ht="14.25">
      <c r="H595" s="2"/>
      <c r="I595" s="2"/>
      <c r="J595" s="2"/>
      <c r="K595" s="2"/>
      <c r="L595" s="2"/>
      <c r="M595" s="2"/>
      <c r="N595" s="2"/>
    </row>
    <row r="596" spans="8:14" ht="14.25">
      <c r="H596" s="2"/>
      <c r="I596" s="2"/>
      <c r="J596" s="2"/>
      <c r="K596" s="2"/>
      <c r="L596" s="2"/>
      <c r="M596" s="2"/>
      <c r="N596" s="2"/>
    </row>
    <row r="597" spans="8:14" ht="14.25">
      <c r="H597" s="2"/>
      <c r="I597" s="2"/>
      <c r="J597" s="2"/>
      <c r="K597" s="2"/>
      <c r="L597" s="2"/>
      <c r="M597" s="2"/>
      <c r="N597" s="2"/>
    </row>
    <row r="598" spans="8:14" ht="14.25">
      <c r="H598" s="2"/>
      <c r="I598" s="2"/>
      <c r="J598" s="2"/>
      <c r="K598" s="2"/>
      <c r="L598" s="2"/>
      <c r="M598" s="2"/>
      <c r="N598" s="2"/>
    </row>
    <row r="599" spans="8:14" ht="14.25">
      <c r="H599" s="2"/>
      <c r="I599" s="2"/>
      <c r="J599" s="2"/>
      <c r="K599" s="2"/>
      <c r="L599" s="2"/>
      <c r="M599" s="2"/>
      <c r="N599" s="2"/>
    </row>
    <row r="600" spans="8:14" ht="14.25">
      <c r="H600" s="2"/>
      <c r="I600" s="2"/>
      <c r="J600" s="2"/>
      <c r="K600" s="2"/>
      <c r="L600" s="2"/>
      <c r="M600" s="2"/>
      <c r="N600" s="2"/>
    </row>
    <row r="601" spans="8:14" ht="14.25">
      <c r="H601" s="2"/>
      <c r="I601" s="2"/>
      <c r="J601" s="2"/>
      <c r="K601" s="2"/>
      <c r="L601" s="2"/>
      <c r="M601" s="2"/>
      <c r="N601" s="2"/>
    </row>
    <row r="602" spans="8:14" ht="14.25">
      <c r="H602" s="2"/>
      <c r="I602" s="2"/>
      <c r="J602" s="2"/>
      <c r="K602" s="2"/>
      <c r="L602" s="2"/>
      <c r="M602" s="2"/>
      <c r="N602" s="2"/>
    </row>
    <row r="603" spans="8:14" ht="14.25">
      <c r="H603" s="2"/>
      <c r="I603" s="2"/>
      <c r="J603" s="2"/>
      <c r="K603" s="2"/>
      <c r="L603" s="2"/>
      <c r="M603" s="2"/>
      <c r="N603" s="2"/>
    </row>
    <row r="604" spans="8:14" ht="14.25">
      <c r="H604" s="2"/>
      <c r="I604" s="2"/>
      <c r="J604" s="2"/>
      <c r="K604" s="2"/>
      <c r="L604" s="2"/>
      <c r="M604" s="2"/>
      <c r="N604" s="2"/>
    </row>
    <row r="605" spans="8:14" ht="14.25">
      <c r="H605" s="2"/>
      <c r="I605" s="2"/>
      <c r="J605" s="2"/>
      <c r="K605" s="2"/>
      <c r="L605" s="2"/>
      <c r="M605" s="2"/>
      <c r="N605" s="2"/>
    </row>
    <row r="606" spans="8:14" ht="14.25">
      <c r="H606" s="2"/>
      <c r="I606" s="2"/>
      <c r="J606" s="2"/>
      <c r="K606" s="2"/>
      <c r="L606" s="2"/>
      <c r="M606" s="2"/>
      <c r="N606" s="2"/>
    </row>
    <row r="607" spans="8:14" ht="14.25">
      <c r="H607" s="2"/>
      <c r="I607" s="2"/>
      <c r="J607" s="2"/>
      <c r="K607" s="2"/>
      <c r="L607" s="2"/>
      <c r="M607" s="2"/>
      <c r="N607" s="2"/>
    </row>
    <row r="608" spans="8:14" ht="14.25">
      <c r="H608" s="2"/>
      <c r="I608" s="2"/>
      <c r="J608" s="2"/>
      <c r="K608" s="2"/>
      <c r="L608" s="2"/>
      <c r="M608" s="2"/>
      <c r="N608" s="2"/>
    </row>
    <row r="609" spans="8:14" ht="14.25">
      <c r="H609" s="2"/>
      <c r="I609" s="2"/>
      <c r="J609" s="2"/>
      <c r="K609" s="2"/>
      <c r="L609" s="2"/>
      <c r="M609" s="2"/>
      <c r="N609" s="2"/>
    </row>
    <row r="610" spans="8:14" ht="14.25">
      <c r="H610" s="2"/>
      <c r="I610" s="2"/>
      <c r="J610" s="2"/>
      <c r="K610" s="2"/>
      <c r="L610" s="2"/>
      <c r="M610" s="2"/>
      <c r="N610" s="2"/>
    </row>
    <row r="611" spans="8:14" ht="14.25">
      <c r="H611" s="2"/>
      <c r="I611" s="2"/>
      <c r="J611" s="2"/>
      <c r="K611" s="2"/>
      <c r="L611" s="2"/>
      <c r="M611" s="2"/>
      <c r="N611" s="2"/>
    </row>
    <row r="612" spans="8:14" ht="14.25">
      <c r="H612" s="2"/>
      <c r="I612" s="2"/>
      <c r="J612" s="2"/>
      <c r="K612" s="2"/>
      <c r="L612" s="2"/>
      <c r="M612" s="2"/>
      <c r="N612" s="2"/>
    </row>
    <row r="613" spans="8:14" ht="14.25">
      <c r="H613" s="2"/>
      <c r="I613" s="2"/>
      <c r="J613" s="2"/>
      <c r="K613" s="2"/>
      <c r="L613" s="2"/>
      <c r="M613" s="2"/>
      <c r="N613" s="2"/>
    </row>
    <row r="614" spans="8:14" ht="14.25">
      <c r="H614" s="2"/>
      <c r="I614" s="2"/>
      <c r="J614" s="2"/>
      <c r="K614" s="2"/>
      <c r="L614" s="2"/>
      <c r="M614" s="2"/>
      <c r="N614" s="2"/>
    </row>
    <row r="615" spans="8:14" ht="14.25">
      <c r="H615" s="2"/>
      <c r="I615" s="2"/>
      <c r="J615" s="2"/>
      <c r="K615" s="2"/>
      <c r="L615" s="2"/>
      <c r="M615" s="2"/>
      <c r="N615" s="2"/>
    </row>
    <row r="616" spans="8:14" ht="14.25">
      <c r="H616" s="2"/>
      <c r="I616" s="2"/>
      <c r="J616" s="2"/>
      <c r="K616" s="2"/>
      <c r="L616" s="2"/>
      <c r="M616" s="2"/>
      <c r="N616" s="2"/>
    </row>
    <row r="617" spans="8:14" ht="14.25">
      <c r="H617" s="2"/>
      <c r="I617" s="2"/>
      <c r="J617" s="2"/>
      <c r="K617" s="2"/>
      <c r="L617" s="2"/>
      <c r="M617" s="2"/>
      <c r="N617" s="2"/>
    </row>
    <row r="618" spans="8:14" ht="14.25">
      <c r="H618" s="2"/>
      <c r="I618" s="2"/>
      <c r="J618" s="2"/>
      <c r="K618" s="2"/>
      <c r="L618" s="2"/>
      <c r="M618" s="2"/>
      <c r="N618" s="2"/>
    </row>
    <row r="619" spans="8:14" ht="14.25">
      <c r="H619" s="2"/>
      <c r="I619" s="2"/>
      <c r="J619" s="2"/>
      <c r="K619" s="2"/>
      <c r="L619" s="2"/>
      <c r="M619" s="2"/>
      <c r="N619" s="2"/>
    </row>
    <row r="620" spans="8:14" ht="14.25">
      <c r="H620" s="2"/>
      <c r="I620" s="2"/>
      <c r="J620" s="2"/>
      <c r="K620" s="2"/>
      <c r="L620" s="2"/>
      <c r="M620" s="2"/>
      <c r="N620" s="2"/>
    </row>
    <row r="621" spans="8:14" ht="14.25">
      <c r="H621" s="2"/>
      <c r="I621" s="2"/>
      <c r="J621" s="2"/>
      <c r="K621" s="2"/>
      <c r="L621" s="2"/>
      <c r="M621" s="2"/>
      <c r="N621" s="2"/>
    </row>
    <row r="622" spans="8:14" ht="14.25">
      <c r="H622" s="2"/>
      <c r="I622" s="2"/>
      <c r="J622" s="2"/>
      <c r="K622" s="2"/>
      <c r="L622" s="2"/>
      <c r="M622" s="2"/>
      <c r="N622" s="2"/>
    </row>
    <row r="623" spans="8:14" ht="14.25">
      <c r="H623" s="2"/>
      <c r="I623" s="2"/>
      <c r="J623" s="2"/>
      <c r="K623" s="2"/>
      <c r="L623" s="2"/>
      <c r="M623" s="2"/>
      <c r="N623" s="2"/>
    </row>
    <row r="624" spans="8:14" ht="14.25">
      <c r="H624" s="2"/>
      <c r="I624" s="2"/>
      <c r="J624" s="2"/>
      <c r="K624" s="2"/>
      <c r="L624" s="2"/>
      <c r="M624" s="2"/>
      <c r="N624" s="2"/>
    </row>
    <row r="625" spans="8:14" ht="14.25">
      <c r="H625" s="2"/>
      <c r="I625" s="2"/>
      <c r="J625" s="2"/>
      <c r="K625" s="2"/>
      <c r="L625" s="2"/>
      <c r="M625" s="2"/>
      <c r="N625" s="2"/>
    </row>
    <row r="626" spans="8:14" ht="14.25">
      <c r="H626" s="2"/>
      <c r="I626" s="2"/>
      <c r="J626" s="2"/>
      <c r="K626" s="2"/>
      <c r="L626" s="2"/>
      <c r="M626" s="2"/>
      <c r="N626" s="2"/>
    </row>
    <row r="627" spans="8:14" ht="14.25">
      <c r="H627" s="2"/>
      <c r="I627" s="2"/>
      <c r="J627" s="2"/>
      <c r="K627" s="2"/>
      <c r="L627" s="2"/>
      <c r="M627" s="2"/>
      <c r="N627" s="2"/>
    </row>
    <row r="628" spans="8:14" ht="14.25">
      <c r="H628" s="2"/>
      <c r="I628" s="2"/>
      <c r="J628" s="2"/>
      <c r="K628" s="2"/>
      <c r="L628" s="2"/>
      <c r="M628" s="2"/>
      <c r="N628" s="2"/>
    </row>
    <row r="629" spans="8:14" ht="14.25">
      <c r="H629" s="2"/>
      <c r="I629" s="2"/>
      <c r="J629" s="2"/>
      <c r="K629" s="2"/>
      <c r="L629" s="2"/>
      <c r="M629" s="2"/>
      <c r="N629" s="2"/>
    </row>
    <row r="630" spans="8:14" ht="14.25">
      <c r="H630" s="2"/>
      <c r="I630" s="2"/>
      <c r="J630" s="2"/>
      <c r="K630" s="2"/>
      <c r="L630" s="2"/>
      <c r="M630" s="2"/>
      <c r="N630" s="2"/>
    </row>
    <row r="631" spans="8:14" ht="14.25">
      <c r="H631" s="2"/>
      <c r="I631" s="2"/>
      <c r="J631" s="2"/>
      <c r="K631" s="2"/>
      <c r="L631" s="2"/>
      <c r="M631" s="2"/>
      <c r="N631" s="2"/>
    </row>
    <row r="632" spans="8:14" ht="14.25">
      <c r="H632" s="2"/>
      <c r="I632" s="2"/>
      <c r="J632" s="2"/>
      <c r="K632" s="2"/>
      <c r="L632" s="2"/>
      <c r="M632" s="2"/>
      <c r="N632" s="2"/>
    </row>
    <row r="633" spans="8:14" ht="14.25">
      <c r="H633" s="2"/>
      <c r="I633" s="2"/>
      <c r="J633" s="2"/>
      <c r="K633" s="2"/>
      <c r="L633" s="2"/>
      <c r="M633" s="2"/>
      <c r="N633" s="2"/>
    </row>
    <row r="634" spans="8:14" ht="14.25">
      <c r="H634" s="2"/>
      <c r="I634" s="2"/>
      <c r="J634" s="2"/>
      <c r="K634" s="2"/>
      <c r="L634" s="2"/>
      <c r="M634" s="2"/>
      <c r="N634" s="2"/>
    </row>
    <row r="635" spans="8:14" ht="14.25">
      <c r="H635" s="2"/>
      <c r="I635" s="2"/>
      <c r="J635" s="2"/>
      <c r="K635" s="2"/>
      <c r="L635" s="2"/>
      <c r="M635" s="2"/>
      <c r="N635" s="2"/>
    </row>
    <row r="636" spans="8:14" ht="14.25">
      <c r="H636" s="2"/>
      <c r="I636" s="2"/>
      <c r="J636" s="2"/>
      <c r="K636" s="2"/>
      <c r="L636" s="2"/>
      <c r="M636" s="2"/>
      <c r="N636" s="2"/>
    </row>
    <row r="637" spans="8:14" ht="14.25">
      <c r="H637" s="2"/>
      <c r="I637" s="2"/>
      <c r="J637" s="2"/>
      <c r="K637" s="2"/>
      <c r="L637" s="2"/>
      <c r="M637" s="2"/>
      <c r="N637" s="2"/>
    </row>
    <row r="638" spans="8:14" ht="14.25">
      <c r="H638" s="2"/>
      <c r="I638" s="2"/>
      <c r="J638" s="2"/>
      <c r="K638" s="2"/>
      <c r="L638" s="2"/>
      <c r="M638" s="2"/>
      <c r="N638" s="2"/>
    </row>
    <row r="639" spans="8:14" ht="14.25">
      <c r="H639" s="2"/>
      <c r="I639" s="2"/>
      <c r="J639" s="2"/>
      <c r="K639" s="2"/>
      <c r="L639" s="2"/>
      <c r="M639" s="2"/>
      <c r="N639" s="2"/>
    </row>
    <row r="640" spans="8:14" ht="14.25">
      <c r="H640" s="2"/>
      <c r="I640" s="2"/>
      <c r="J640" s="2"/>
      <c r="K640" s="2"/>
      <c r="L640" s="2"/>
      <c r="M640" s="2"/>
      <c r="N640" s="2"/>
    </row>
    <row r="641" spans="8:14" ht="14.25">
      <c r="H641" s="2"/>
      <c r="I641" s="2"/>
      <c r="J641" s="2"/>
      <c r="K641" s="2"/>
      <c r="L641" s="2"/>
      <c r="M641" s="2"/>
      <c r="N641" s="2"/>
    </row>
    <row r="642" spans="8:14" ht="14.25">
      <c r="H642" s="2"/>
      <c r="I642" s="2"/>
      <c r="J642" s="2"/>
      <c r="K642" s="2"/>
      <c r="L642" s="2"/>
      <c r="M642" s="2"/>
      <c r="N642" s="2"/>
    </row>
    <row r="643" spans="8:14" ht="14.25">
      <c r="H643" s="2"/>
      <c r="I643" s="2"/>
      <c r="J643" s="2"/>
      <c r="K643" s="2"/>
      <c r="L643" s="2"/>
      <c r="M643" s="2"/>
      <c r="N643" s="2"/>
    </row>
    <row r="644" spans="8:14" ht="14.25">
      <c r="H644" s="2"/>
      <c r="I644" s="2"/>
      <c r="J644" s="2"/>
      <c r="K644" s="2"/>
      <c r="L644" s="2"/>
      <c r="M644" s="2"/>
      <c r="N644" s="2"/>
    </row>
    <row r="645" spans="8:14" ht="14.25">
      <c r="H645" s="2"/>
      <c r="I645" s="2"/>
      <c r="J645" s="2"/>
      <c r="K645" s="2"/>
      <c r="L645" s="2"/>
      <c r="M645" s="2"/>
      <c r="N645" s="2"/>
    </row>
    <row r="646" spans="8:14" ht="14.25">
      <c r="H646" s="2"/>
      <c r="I646" s="2"/>
      <c r="J646" s="2"/>
      <c r="K646" s="2"/>
      <c r="L646" s="2"/>
      <c r="M646" s="2"/>
      <c r="N646" s="2"/>
    </row>
    <row r="647" spans="8:14" ht="14.25">
      <c r="H647" s="2"/>
      <c r="I647" s="2"/>
      <c r="J647" s="2"/>
      <c r="K647" s="2"/>
      <c r="L647" s="2"/>
      <c r="M647" s="2"/>
      <c r="N647" s="2"/>
    </row>
    <row r="648" spans="8:14" ht="14.25">
      <c r="H648" s="2"/>
      <c r="I648" s="2"/>
      <c r="J648" s="2"/>
      <c r="K648" s="2"/>
      <c r="L648" s="2"/>
      <c r="M648" s="2"/>
      <c r="N648" s="2"/>
    </row>
    <row r="649" spans="8:14" ht="14.25">
      <c r="H649" s="2"/>
      <c r="I649" s="2"/>
      <c r="J649" s="2"/>
      <c r="K649" s="2"/>
      <c r="L649" s="2"/>
      <c r="M649" s="2"/>
      <c r="N649" s="2"/>
    </row>
    <row r="650" spans="8:14" ht="14.25">
      <c r="H650" s="2"/>
      <c r="I650" s="2"/>
      <c r="J650" s="2"/>
      <c r="K650" s="2"/>
      <c r="L650" s="2"/>
      <c r="M650" s="2"/>
      <c r="N650" s="2"/>
    </row>
    <row r="651" spans="8:14" ht="14.25">
      <c r="H651" s="2"/>
      <c r="I651" s="2"/>
      <c r="J651" s="2"/>
      <c r="K651" s="2"/>
      <c r="L651" s="2"/>
      <c r="M651" s="2"/>
      <c r="N651" s="2"/>
    </row>
    <row r="652" spans="8:14" ht="14.25">
      <c r="H652" s="2"/>
      <c r="I652" s="2"/>
      <c r="J652" s="2"/>
      <c r="K652" s="2"/>
      <c r="L652" s="2"/>
      <c r="M652" s="2"/>
      <c r="N652" s="2"/>
    </row>
    <row r="653" spans="8:14" ht="14.25">
      <c r="H653" s="2"/>
      <c r="I653" s="2"/>
      <c r="J653" s="2"/>
      <c r="K653" s="2"/>
      <c r="L653" s="2"/>
      <c r="M653" s="2"/>
      <c r="N653" s="2"/>
    </row>
    <row r="654" spans="8:14" ht="14.25">
      <c r="H654" s="2"/>
      <c r="I654" s="2"/>
      <c r="J654" s="2"/>
      <c r="K654" s="2"/>
      <c r="L654" s="2"/>
      <c r="M654" s="2"/>
      <c r="N654" s="2"/>
    </row>
    <row r="655" spans="8:14" ht="14.25">
      <c r="H655" s="2"/>
      <c r="I655" s="2"/>
      <c r="J655" s="2"/>
      <c r="K655" s="2"/>
      <c r="L655" s="2"/>
      <c r="M655" s="2"/>
      <c r="N655" s="2"/>
    </row>
    <row r="656" spans="8:14" ht="14.25">
      <c r="H656" s="2"/>
      <c r="I656" s="2"/>
      <c r="J656" s="2"/>
      <c r="K656" s="2"/>
      <c r="L656" s="2"/>
      <c r="M656" s="2"/>
      <c r="N656" s="2"/>
    </row>
    <row r="657" spans="8:14" ht="14.25">
      <c r="H657" s="2"/>
      <c r="I657" s="2"/>
      <c r="J657" s="2"/>
      <c r="K657" s="2"/>
      <c r="L657" s="2"/>
      <c r="M657" s="2"/>
      <c r="N657" s="2"/>
    </row>
    <row r="658" spans="8:14" ht="14.25">
      <c r="H658" s="2"/>
      <c r="I658" s="2"/>
      <c r="J658" s="2"/>
      <c r="K658" s="2"/>
      <c r="L658" s="2"/>
      <c r="M658" s="2"/>
      <c r="N658" s="2"/>
    </row>
    <row r="659" spans="8:14" ht="14.25">
      <c r="H659" s="2"/>
      <c r="I659" s="2"/>
      <c r="J659" s="2"/>
      <c r="K659" s="2"/>
      <c r="L659" s="2"/>
      <c r="M659" s="2"/>
      <c r="N659" s="2"/>
    </row>
    <row r="660" spans="8:14" ht="14.25">
      <c r="H660" s="2"/>
      <c r="I660" s="2"/>
      <c r="J660" s="2"/>
      <c r="K660" s="2"/>
      <c r="L660" s="2"/>
      <c r="M660" s="2"/>
      <c r="N660" s="2"/>
    </row>
    <row r="661" spans="8:14" ht="14.25">
      <c r="H661" s="2"/>
      <c r="I661" s="2"/>
      <c r="J661" s="2"/>
      <c r="K661" s="2"/>
      <c r="L661" s="2"/>
      <c r="M661" s="2"/>
      <c r="N661" s="2"/>
    </row>
    <row r="662" spans="8:14" ht="14.25">
      <c r="H662" s="2"/>
      <c r="I662" s="2"/>
      <c r="J662" s="2"/>
      <c r="K662" s="2"/>
      <c r="L662" s="2"/>
      <c r="M662" s="2"/>
      <c r="N662" s="2"/>
    </row>
    <row r="663" spans="8:14" ht="14.25">
      <c r="H663" s="2"/>
      <c r="I663" s="2"/>
      <c r="J663" s="2"/>
      <c r="K663" s="2"/>
      <c r="L663" s="2"/>
      <c r="M663" s="2"/>
      <c r="N663" s="2"/>
    </row>
    <row r="664" spans="8:14" ht="14.25">
      <c r="H664" s="2"/>
      <c r="I664" s="2"/>
      <c r="J664" s="2"/>
      <c r="K664" s="2"/>
      <c r="L664" s="2"/>
      <c r="M664" s="2"/>
      <c r="N664" s="2"/>
    </row>
    <row r="665" spans="8:14" ht="14.25">
      <c r="H665" s="2"/>
      <c r="I665" s="2"/>
      <c r="J665" s="2"/>
      <c r="K665" s="2"/>
      <c r="L665" s="2"/>
      <c r="M665" s="2"/>
      <c r="N665" s="2"/>
    </row>
    <row r="666" spans="8:14" ht="14.25">
      <c r="H666" s="2"/>
      <c r="I666" s="2"/>
      <c r="J666" s="2"/>
      <c r="K666" s="2"/>
      <c r="L666" s="2"/>
      <c r="M666" s="2"/>
      <c r="N666" s="2"/>
    </row>
    <row r="667" spans="8:14" ht="14.25">
      <c r="H667" s="2"/>
      <c r="I667" s="2"/>
      <c r="J667" s="2"/>
      <c r="K667" s="2"/>
      <c r="L667" s="2"/>
      <c r="M667" s="2"/>
      <c r="N667" s="2"/>
    </row>
    <row r="668" spans="8:14" ht="14.25">
      <c r="H668" s="2"/>
      <c r="I668" s="2"/>
      <c r="J668" s="2"/>
      <c r="K668" s="2"/>
      <c r="L668" s="2"/>
      <c r="M668" s="2"/>
      <c r="N668" s="2"/>
    </row>
    <row r="669" spans="8:14" ht="14.25">
      <c r="H669" s="2"/>
      <c r="I669" s="2"/>
      <c r="J669" s="2"/>
      <c r="K669" s="2"/>
      <c r="L669" s="2"/>
      <c r="M669" s="2"/>
      <c r="N669" s="2"/>
    </row>
    <row r="670" spans="8:14" ht="14.25">
      <c r="H670" s="2"/>
      <c r="I670" s="2"/>
      <c r="J670" s="2"/>
      <c r="K670" s="2"/>
      <c r="L670" s="2"/>
      <c r="M670" s="2"/>
      <c r="N670" s="2"/>
    </row>
    <row r="671" spans="8:14" ht="14.25">
      <c r="H671" s="2"/>
      <c r="I671" s="2"/>
      <c r="J671" s="2"/>
      <c r="K671" s="2"/>
      <c r="L671" s="2"/>
      <c r="M671" s="2"/>
      <c r="N671" s="2"/>
    </row>
    <row r="672" spans="8:14" ht="14.25">
      <c r="H672" s="2"/>
      <c r="I672" s="2"/>
      <c r="J672" s="2"/>
      <c r="K672" s="2"/>
      <c r="L672" s="2"/>
      <c r="M672" s="2"/>
      <c r="N672" s="2"/>
    </row>
    <row r="673" spans="8:14" ht="14.25">
      <c r="H673" s="2"/>
      <c r="I673" s="2"/>
      <c r="J673" s="2"/>
      <c r="K673" s="2"/>
      <c r="L673" s="2"/>
      <c r="M673" s="2"/>
      <c r="N673" s="2"/>
    </row>
    <row r="674" spans="8:14" ht="14.25">
      <c r="H674" s="2"/>
      <c r="I674" s="2"/>
      <c r="J674" s="2"/>
      <c r="K674" s="2"/>
      <c r="L674" s="2"/>
      <c r="M674" s="2"/>
      <c r="N674" s="2"/>
    </row>
    <row r="675" spans="8:14" ht="14.25">
      <c r="H675" s="2"/>
      <c r="I675" s="2"/>
      <c r="J675" s="2"/>
      <c r="K675" s="2"/>
      <c r="L675" s="2"/>
      <c r="M675" s="2"/>
      <c r="N675" s="2"/>
    </row>
    <row r="676" spans="8:14" ht="14.25">
      <c r="H676" s="2"/>
      <c r="I676" s="2"/>
      <c r="J676" s="2"/>
      <c r="K676" s="2"/>
      <c r="L676" s="2"/>
      <c r="M676" s="2"/>
      <c r="N676" s="2"/>
    </row>
    <row r="677" spans="8:14" ht="14.25">
      <c r="H677" s="2"/>
      <c r="I677" s="2"/>
      <c r="J677" s="2"/>
      <c r="K677" s="2"/>
      <c r="L677" s="2"/>
      <c r="M677" s="2"/>
      <c r="N677" s="2"/>
    </row>
    <row r="678" spans="8:14" ht="14.25">
      <c r="H678" s="2"/>
      <c r="I678" s="2"/>
      <c r="J678" s="2"/>
      <c r="K678" s="2"/>
      <c r="L678" s="2"/>
      <c r="M678" s="2"/>
      <c r="N678" s="2"/>
    </row>
    <row r="679" spans="8:14" ht="14.25">
      <c r="H679" s="2"/>
      <c r="I679" s="2"/>
      <c r="J679" s="2"/>
      <c r="K679" s="2"/>
      <c r="L679" s="2"/>
      <c r="M679" s="2"/>
      <c r="N679" s="2"/>
    </row>
    <row r="680" spans="8:14" ht="14.25">
      <c r="H680" s="2"/>
      <c r="I680" s="2"/>
      <c r="J680" s="2"/>
      <c r="K680" s="2"/>
      <c r="L680" s="2"/>
      <c r="M680" s="2"/>
      <c r="N680" s="2"/>
    </row>
    <row r="681" spans="8:14" ht="14.25">
      <c r="H681" s="2"/>
      <c r="I681" s="2"/>
      <c r="J681" s="2"/>
      <c r="K681" s="2"/>
      <c r="L681" s="2"/>
      <c r="M681" s="2"/>
      <c r="N681" s="2"/>
    </row>
    <row r="682" spans="8:14" ht="14.25">
      <c r="H682" s="2"/>
      <c r="I682" s="2"/>
      <c r="J682" s="2"/>
      <c r="K682" s="2"/>
      <c r="L682" s="2"/>
      <c r="M682" s="2"/>
      <c r="N682" s="2"/>
    </row>
    <row r="683" spans="8:14" ht="14.25">
      <c r="H683" s="2"/>
      <c r="I683" s="2"/>
      <c r="J683" s="2"/>
      <c r="K683" s="2"/>
      <c r="L683" s="2"/>
      <c r="M683" s="2"/>
      <c r="N683" s="2"/>
    </row>
    <row r="684" spans="8:14" ht="14.25">
      <c r="H684" s="2"/>
      <c r="I684" s="2"/>
      <c r="J684" s="2"/>
      <c r="K684" s="2"/>
      <c r="L684" s="2"/>
      <c r="M684" s="2"/>
      <c r="N684" s="2"/>
    </row>
    <row r="685" spans="8:14" ht="14.25">
      <c r="H685" s="2"/>
      <c r="I685" s="2"/>
      <c r="J685" s="2"/>
      <c r="K685" s="2"/>
      <c r="L685" s="2"/>
      <c r="M685" s="2"/>
      <c r="N685" s="2"/>
    </row>
    <row r="686" spans="8:14" ht="14.25">
      <c r="H686" s="2"/>
      <c r="I686" s="2"/>
      <c r="J686" s="2"/>
      <c r="K686" s="2"/>
      <c r="L686" s="2"/>
      <c r="M686" s="2"/>
      <c r="N686" s="2"/>
    </row>
    <row r="687" spans="8:14" ht="14.25">
      <c r="H687" s="2"/>
      <c r="I687" s="2"/>
      <c r="J687" s="2"/>
      <c r="K687" s="2"/>
      <c r="L687" s="2"/>
      <c r="M687" s="2"/>
      <c r="N687" s="2"/>
    </row>
    <row r="688" spans="8:14" ht="14.25">
      <c r="H688" s="2"/>
      <c r="I688" s="2"/>
      <c r="J688" s="2"/>
      <c r="K688" s="2"/>
      <c r="L688" s="2"/>
      <c r="M688" s="2"/>
      <c r="N688" s="2"/>
    </row>
    <row r="689" spans="8:14" ht="14.25">
      <c r="H689" s="2"/>
      <c r="I689" s="2"/>
      <c r="J689" s="2"/>
      <c r="K689" s="2"/>
      <c r="L689" s="2"/>
      <c r="M689" s="2"/>
      <c r="N689" s="2"/>
    </row>
    <row r="690" spans="8:14" ht="14.25">
      <c r="H690" s="2"/>
      <c r="I690" s="2"/>
      <c r="J690" s="2"/>
      <c r="K690" s="2"/>
      <c r="L690" s="2"/>
      <c r="M690" s="2"/>
      <c r="N690" s="2"/>
    </row>
    <row r="691" spans="8:14" ht="14.25">
      <c r="H691" s="2"/>
      <c r="I691" s="2"/>
      <c r="J691" s="2"/>
      <c r="K691" s="2"/>
      <c r="L691" s="2"/>
      <c r="M691" s="2"/>
      <c r="N691" s="2"/>
    </row>
    <row r="692" spans="8:14" ht="14.25">
      <c r="H692" s="2"/>
      <c r="I692" s="2"/>
      <c r="J692" s="2"/>
      <c r="K692" s="2"/>
      <c r="L692" s="2"/>
      <c r="M692" s="2"/>
      <c r="N692" s="2"/>
    </row>
    <row r="693" spans="8:14" ht="14.25">
      <c r="H693" s="2"/>
      <c r="I693" s="2"/>
      <c r="J693" s="2"/>
      <c r="K693" s="2"/>
      <c r="L693" s="2"/>
      <c r="M693" s="2"/>
      <c r="N693" s="2"/>
    </row>
    <row r="694" spans="8:14" ht="14.25">
      <c r="H694" s="2"/>
      <c r="I694" s="2"/>
      <c r="J694" s="2"/>
      <c r="K694" s="2"/>
      <c r="L694" s="2"/>
      <c r="M694" s="2"/>
      <c r="N694" s="2"/>
    </row>
    <row r="695" spans="8:14" ht="14.25">
      <c r="H695" s="2"/>
      <c r="I695" s="2"/>
      <c r="J695" s="2"/>
      <c r="K695" s="2"/>
      <c r="L695" s="2"/>
      <c r="M695" s="2"/>
      <c r="N695" s="2"/>
    </row>
    <row r="696" spans="8:14" ht="14.25">
      <c r="H696" s="2"/>
      <c r="I696" s="2"/>
      <c r="J696" s="2"/>
      <c r="K696" s="2"/>
      <c r="L696" s="2"/>
      <c r="M696" s="2"/>
      <c r="N696" s="2"/>
    </row>
    <row r="697" spans="8:14" ht="14.25">
      <c r="H697" s="2"/>
      <c r="I697" s="2"/>
      <c r="J697" s="2"/>
      <c r="K697" s="2"/>
      <c r="L697" s="2"/>
      <c r="M697" s="2"/>
      <c r="N697" s="2"/>
    </row>
    <row r="698" spans="8:14" ht="14.25">
      <c r="H698" s="2"/>
      <c r="I698" s="2"/>
      <c r="J698" s="2"/>
      <c r="K698" s="2"/>
      <c r="L698" s="2"/>
      <c r="M698" s="2"/>
      <c r="N698" s="2"/>
    </row>
    <row r="699" spans="8:14" ht="14.25">
      <c r="H699" s="2"/>
      <c r="I699" s="2"/>
      <c r="J699" s="2"/>
      <c r="K699" s="2"/>
      <c r="L699" s="2"/>
      <c r="M699" s="2"/>
      <c r="N699" s="2"/>
    </row>
    <row r="700" spans="8:14" ht="14.25">
      <c r="H700" s="2"/>
      <c r="I700" s="2"/>
      <c r="J700" s="2"/>
      <c r="K700" s="2"/>
      <c r="L700" s="2"/>
      <c r="M700" s="2"/>
      <c r="N700" s="2"/>
    </row>
    <row r="701" spans="8:14" ht="14.25">
      <c r="H701" s="2"/>
      <c r="I701" s="2"/>
      <c r="J701" s="2"/>
      <c r="K701" s="2"/>
      <c r="L701" s="2"/>
      <c r="M701" s="2"/>
      <c r="N701" s="2"/>
    </row>
    <row r="702" spans="8:14" ht="14.25">
      <c r="H702" s="2"/>
      <c r="I702" s="2"/>
      <c r="J702" s="2"/>
      <c r="K702" s="2"/>
      <c r="L702" s="2"/>
      <c r="M702" s="2"/>
      <c r="N702" s="2"/>
    </row>
    <row r="703" spans="8:14" ht="14.25">
      <c r="H703" s="2"/>
      <c r="I703" s="2"/>
      <c r="J703" s="2"/>
      <c r="K703" s="2"/>
      <c r="L703" s="2"/>
      <c r="M703" s="2"/>
      <c r="N703" s="2"/>
    </row>
    <row r="704" spans="8:14" ht="14.25">
      <c r="H704" s="2"/>
      <c r="I704" s="2"/>
      <c r="J704" s="2"/>
      <c r="K704" s="2"/>
      <c r="L704" s="2"/>
      <c r="M704" s="2"/>
      <c r="N704" s="2"/>
    </row>
    <row r="705" spans="8:14" ht="14.25">
      <c r="H705" s="2"/>
      <c r="I705" s="2"/>
      <c r="J705" s="2"/>
      <c r="K705" s="2"/>
      <c r="L705" s="2"/>
      <c r="M705" s="2"/>
      <c r="N705" s="2"/>
    </row>
    <row r="706" spans="8:14" ht="14.25">
      <c r="H706" s="2"/>
      <c r="I706" s="2"/>
      <c r="J706" s="2"/>
      <c r="K706" s="2"/>
      <c r="L706" s="2"/>
      <c r="M706" s="2"/>
      <c r="N706" s="2"/>
    </row>
    <row r="707" spans="8:14" ht="14.25">
      <c r="H707" s="2"/>
      <c r="I707" s="2"/>
      <c r="J707" s="2"/>
      <c r="K707" s="2"/>
      <c r="L707" s="2"/>
      <c r="M707" s="2"/>
      <c r="N707" s="2"/>
    </row>
    <row r="708" spans="8:14" ht="14.25">
      <c r="H708" s="2"/>
      <c r="I708" s="2"/>
      <c r="J708" s="2"/>
      <c r="K708" s="2"/>
      <c r="L708" s="2"/>
      <c r="M708" s="2"/>
      <c r="N708" s="2"/>
    </row>
    <row r="709" spans="8:14" ht="14.25">
      <c r="H709" s="2"/>
      <c r="I709" s="2"/>
      <c r="J709" s="2"/>
      <c r="K709" s="2"/>
      <c r="L709" s="2"/>
      <c r="M709" s="2"/>
      <c r="N709" s="2"/>
    </row>
    <row r="710" spans="8:14" ht="14.25">
      <c r="H710" s="2"/>
      <c r="I710" s="2"/>
      <c r="J710" s="2"/>
      <c r="K710" s="2"/>
      <c r="L710" s="2"/>
      <c r="M710" s="2"/>
      <c r="N710" s="2"/>
    </row>
    <row r="711" spans="8:14" ht="14.25">
      <c r="H711" s="2"/>
      <c r="I711" s="2"/>
      <c r="J711" s="2"/>
      <c r="K711" s="2"/>
      <c r="L711" s="2"/>
      <c r="M711" s="2"/>
      <c r="N711" s="2"/>
    </row>
    <row r="712" spans="8:14" ht="14.25">
      <c r="H712" s="2"/>
      <c r="I712" s="2"/>
      <c r="J712" s="2"/>
      <c r="K712" s="2"/>
      <c r="L712" s="2"/>
      <c r="M712" s="2"/>
      <c r="N712" s="2"/>
    </row>
    <row r="713" spans="8:14" ht="14.25">
      <c r="H713" s="2"/>
      <c r="I713" s="2"/>
      <c r="J713" s="2"/>
      <c r="K713" s="2"/>
      <c r="L713" s="2"/>
      <c r="M713" s="2"/>
      <c r="N713" s="2"/>
    </row>
    <row r="714" spans="8:14" ht="14.25">
      <c r="H714" s="2"/>
      <c r="I714" s="2"/>
      <c r="J714" s="2"/>
      <c r="K714" s="2"/>
      <c r="L714" s="2"/>
      <c r="M714" s="2"/>
      <c r="N714" s="2"/>
    </row>
    <row r="715" spans="8:14" ht="14.25">
      <c r="H715" s="2"/>
      <c r="I715" s="2"/>
      <c r="J715" s="2"/>
      <c r="K715" s="2"/>
      <c r="L715" s="2"/>
      <c r="M715" s="2"/>
      <c r="N715" s="2"/>
    </row>
    <row r="716" spans="8:14" ht="14.25">
      <c r="H716" s="2"/>
      <c r="I716" s="2"/>
      <c r="J716" s="2"/>
      <c r="K716" s="2"/>
      <c r="L716" s="2"/>
      <c r="M716" s="2"/>
      <c r="N716" s="2"/>
    </row>
    <row r="717" spans="8:14" ht="14.25">
      <c r="H717" s="2"/>
      <c r="I717" s="2"/>
      <c r="J717" s="2"/>
      <c r="K717" s="2"/>
      <c r="L717" s="2"/>
      <c r="M717" s="2"/>
      <c r="N717" s="2"/>
    </row>
    <row r="718" spans="8:14" ht="14.25">
      <c r="H718" s="2"/>
      <c r="I718" s="2"/>
      <c r="J718" s="2"/>
      <c r="K718" s="2"/>
      <c r="L718" s="2"/>
      <c r="M718" s="2"/>
      <c r="N718" s="2"/>
    </row>
    <row r="719" spans="8:14" ht="14.25">
      <c r="H719" s="2"/>
      <c r="I719" s="2"/>
      <c r="J719" s="2"/>
      <c r="K719" s="2"/>
      <c r="L719" s="2"/>
      <c r="M719" s="2"/>
      <c r="N719" s="2"/>
    </row>
    <row r="720" spans="8:14" ht="14.25">
      <c r="H720" s="2"/>
      <c r="I720" s="2"/>
      <c r="J720" s="2"/>
      <c r="K720" s="2"/>
      <c r="L720" s="2"/>
      <c r="M720" s="2"/>
      <c r="N720" s="2"/>
    </row>
    <row r="721" spans="8:14" ht="14.25">
      <c r="H721" s="2"/>
      <c r="I721" s="2"/>
      <c r="J721" s="2"/>
      <c r="K721" s="2"/>
      <c r="L721" s="2"/>
      <c r="M721" s="2"/>
      <c r="N721" s="2"/>
    </row>
    <row r="722" spans="8:14" ht="14.25">
      <c r="H722" s="2"/>
      <c r="I722" s="2"/>
      <c r="J722" s="2"/>
      <c r="K722" s="2"/>
      <c r="L722" s="2"/>
      <c r="M722" s="2"/>
      <c r="N722" s="2"/>
    </row>
    <row r="723" spans="8:14" ht="14.25">
      <c r="H723" s="2"/>
      <c r="I723" s="2"/>
      <c r="J723" s="2"/>
      <c r="K723" s="2"/>
      <c r="L723" s="2"/>
      <c r="M723" s="2"/>
      <c r="N723" s="2"/>
    </row>
    <row r="724" spans="8:14" ht="14.25">
      <c r="H724" s="2"/>
      <c r="I724" s="2"/>
      <c r="J724" s="2"/>
      <c r="K724" s="2"/>
      <c r="L724" s="2"/>
      <c r="M724" s="2"/>
      <c r="N724" s="2"/>
    </row>
    <row r="725" spans="8:14" ht="14.25">
      <c r="H725" s="2"/>
      <c r="I725" s="2"/>
      <c r="J725" s="2"/>
      <c r="K725" s="2"/>
      <c r="L725" s="2"/>
      <c r="M725" s="2"/>
      <c r="N725" s="2"/>
    </row>
    <row r="726" spans="8:14" ht="14.25">
      <c r="H726" s="2"/>
      <c r="I726" s="2"/>
      <c r="J726" s="2"/>
      <c r="K726" s="2"/>
      <c r="L726" s="2"/>
      <c r="M726" s="2"/>
      <c r="N726" s="2"/>
    </row>
    <row r="727" spans="8:14" ht="14.25">
      <c r="H727" s="2"/>
      <c r="I727" s="2"/>
      <c r="J727" s="2"/>
      <c r="K727" s="2"/>
      <c r="L727" s="2"/>
      <c r="M727" s="2"/>
      <c r="N727" s="2"/>
    </row>
    <row r="728" spans="8:14" ht="14.25">
      <c r="H728" s="2"/>
      <c r="I728" s="2"/>
      <c r="J728" s="2"/>
      <c r="K728" s="2"/>
      <c r="L728" s="2"/>
      <c r="M728" s="2"/>
      <c r="N728" s="2"/>
    </row>
    <row r="729" spans="8:14" ht="14.25">
      <c r="H729" s="2"/>
      <c r="I729" s="2"/>
      <c r="J729" s="2"/>
      <c r="K729" s="2"/>
      <c r="L729" s="2"/>
      <c r="M729" s="2"/>
      <c r="N729" s="2"/>
    </row>
    <row r="730" spans="8:14" ht="14.25">
      <c r="H730" s="2"/>
      <c r="I730" s="2"/>
      <c r="J730" s="2"/>
      <c r="K730" s="2"/>
      <c r="L730" s="2"/>
      <c r="M730" s="2"/>
      <c r="N730" s="2"/>
    </row>
    <row r="731" spans="8:14" ht="14.25">
      <c r="H731" s="2"/>
      <c r="I731" s="2"/>
      <c r="J731" s="2"/>
      <c r="K731" s="2"/>
      <c r="L731" s="2"/>
      <c r="M731" s="2"/>
      <c r="N731" s="2"/>
    </row>
    <row r="732" spans="8:14" ht="14.25">
      <c r="H732" s="2"/>
      <c r="I732" s="2"/>
      <c r="J732" s="2"/>
      <c r="K732" s="2"/>
      <c r="L732" s="2"/>
      <c r="M732" s="2"/>
      <c r="N732" s="2"/>
    </row>
    <row r="733" spans="8:14" ht="14.25">
      <c r="H733" s="2"/>
      <c r="I733" s="2"/>
      <c r="J733" s="2"/>
      <c r="K733" s="2"/>
      <c r="L733" s="2"/>
      <c r="M733" s="2"/>
      <c r="N733" s="2"/>
    </row>
    <row r="734" spans="8:14" ht="14.25">
      <c r="H734" s="2"/>
      <c r="I734" s="2"/>
      <c r="J734" s="2"/>
      <c r="K734" s="2"/>
      <c r="L734" s="2"/>
      <c r="M734" s="2"/>
      <c r="N734" s="2"/>
    </row>
  </sheetData>
  <sheetProtection/>
  <mergeCells count="6">
    <mergeCell ref="L267:N267"/>
    <mergeCell ref="J267:K267"/>
    <mergeCell ref="H267:I267"/>
    <mergeCell ref="H6:I6"/>
    <mergeCell ref="J6:K6"/>
    <mergeCell ref="L6:N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H. Cochrane</dc:creator>
  <cp:keywords/>
  <dc:description/>
  <cp:lastModifiedBy>Cochrane, John H.</cp:lastModifiedBy>
  <dcterms:created xsi:type="dcterms:W3CDTF">2010-04-30T20:21:18Z</dcterms:created>
  <dcterms:modified xsi:type="dcterms:W3CDTF">2012-11-07T20:58:30Z</dcterms:modified>
  <cp:category/>
  <cp:version/>
  <cp:contentType/>
  <cp:contentStatus/>
</cp:coreProperties>
</file>